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1" firstSheet="36" activeTab="38"/>
  </bookViews>
  <sheets>
    <sheet name="SALON REUNION ADM" sheetId="1" r:id="rId1"/>
    <sheet name="SUBDIRECCION -HORT" sheetId="2" r:id="rId2"/>
    <sheet name="SUBDIRECCION-HELECHOS" sheetId="3" r:id="rId3"/>
    <sheet name="RECEPCION" sheetId="4" r:id="rId4"/>
    <sheet name="DIRECCION" sheetId="5" r:id="rId5"/>
    <sheet name="CONSULTORIA JURIDICA" sheetId="6" r:id="rId6"/>
    <sheet name="ADMINISTRACION" sheetId="7" r:id="rId7"/>
    <sheet name="COCINA ADM_" sheetId="8" r:id="rId8"/>
    <sheet name="SERVICIOS GENERALES" sheetId="9" r:id="rId9"/>
    <sheet name="NOMINA" sheetId="10" r:id="rId10"/>
    <sheet name="AUDITORIA" sheetId="11" r:id="rId11"/>
    <sheet name="CONTABILIDAD" sheetId="12" r:id="rId12"/>
    <sheet name="TESORERIA" sheetId="13" r:id="rId13"/>
    <sheet name="BOLETERIA" sheetId="14" r:id="rId14"/>
    <sheet name="COMPRAS" sheetId="15" r:id="rId15"/>
    <sheet name="RELACIONES PUBLICAS" sheetId="16" r:id="rId16"/>
    <sheet name="RECURSOS HUMANOS" sheetId="17" r:id="rId17"/>
    <sheet name="RESERVACIONES Y EVENTOS" sheetId="18" r:id="rId18"/>
    <sheet name="BOTANICA" sheetId="19" r:id="rId19"/>
    <sheet name="HERBARIO_BIBLIOTECA" sheetId="20" r:id="rId20"/>
    <sheet name="EDUCACION AMBIENTAL" sheetId="21" r:id="rId21"/>
    <sheet name="EDUC_ AMB_ SERV_ACADE" sheetId="22" r:id="rId22"/>
    <sheet name="EDUC_ AMB_ SERV_PUBLICO_ DOCUM_" sheetId="23" r:id="rId23"/>
    <sheet name="SECRET. HORTICULTURA" sheetId="24" r:id="rId24"/>
    <sheet name="OFIC_HORTICULTURA" sheetId="25" r:id="rId25"/>
    <sheet name="SD_ TECNICOS_ HORT_" sheetId="26" r:id="rId26"/>
    <sheet name="INVITRO" sheetId="27" r:id="rId27"/>
    <sheet name="LABORATORIO" sheetId="28" r:id="rId28"/>
    <sheet name="BANCO DE SEMILLAS" sheetId="29" r:id="rId29"/>
    <sheet name="PLANTAS ACUATICAS" sheetId="30" r:id="rId30"/>
    <sheet name="VIVERO" sheetId="31" r:id="rId31"/>
    <sheet name="ORQUIDEARIO" sheetId="32" r:id="rId32"/>
    <sheet name="MAQUINAS" sheetId="33" r:id="rId33"/>
    <sheet name="MANTENIMIENTO" sheetId="34" r:id="rId34"/>
    <sheet name="TALLER MECANICA" sheetId="35" r:id="rId35"/>
    <sheet name="VIGILANCIA" sheetId="36" r:id="rId36"/>
    <sheet name="PLANIFICACION Y DESARROLLO" sheetId="37" r:id="rId37"/>
    <sheet name="TRANSPORTACION" sheetId="38" r:id="rId38"/>
    <sheet name="VEHICULOS J.B.N." sheetId="39" r:id="rId39"/>
    <sheet name="TERRENO" sheetId="40" r:id="rId40"/>
    <sheet name="Hoja1" sheetId="41" r:id="rId41"/>
    <sheet name="Hoja2" sheetId="42" r:id="rId42"/>
    <sheet name="Hoja3" sheetId="43" r:id="rId43"/>
  </sheets>
  <definedNames/>
  <calcPr fullCalcOnLoad="1"/>
</workbook>
</file>

<file path=xl/sharedStrings.xml><?xml version="1.0" encoding="utf-8"?>
<sst xmlns="http://schemas.openxmlformats.org/spreadsheetml/2006/main" count="5574" uniqueCount="1081">
  <si>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</si>
  <si>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</si>
  <si>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</si>
  <si>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</si>
  <si>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</si>
  <si>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</si>
  <si>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</si>
  <si>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</si>
  <si>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</si>
  <si>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</si>
  <si>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</si>
  <si>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</si>
  <si>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</si>
  <si>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</si>
  <si>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</si>
  <si>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</si>
  <si>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</si>
  <si>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</si>
  <si>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</si>
  <si>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</si>
  <si>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</si>
  <si>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</si>
  <si>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ESTANTE EN CAOBA P/COMPUTADORA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</si>
  <si>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</si>
  <si>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</si>
  <si>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</si>
  <si>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</si>
  <si>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</si>
  <si>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</si>
  <si>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</si>
  <si>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</si>
  <si>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</si>
  <si>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</si>
  <si>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</si>
  <si>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</si>
  <si>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</si>
  <si>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</si>
  <si>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</si>
  <si>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</si>
  <si>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</si>
  <si>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</si>
  <si>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</si>
  <si>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</si>
  <si>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</si>
  <si>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</si>
  <si>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</si>
  <si>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</si>
  <si>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</si>
  <si>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</si>
  <si>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</si>
  <si>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</si>
  <si>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</si>
  <si>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</si>
  <si>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</si>
  <si>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</si>
  <si>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</si>
  <si>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</si>
  <si>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</si>
  <si>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</si>
  <si>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</si>
  <si>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</si>
  <si>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OFICINA DIRECCION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</si>
  <si>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</si>
  <si>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</si>
  <si>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</si>
  <si>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</si>
  <si>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</si>
  <si>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</si>
  <si>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</si>
  <si>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</si>
  <si>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</si>
  <si>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</si>
  <si>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</si>
  <si>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</si>
  <si>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</si>
  <si>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</si>
  <si>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</si>
  <si>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</si>
  <si>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</si>
  <si>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</si>
  <si>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</si>
  <si>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</si>
  <si>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</si>
  <si>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</si>
  <si>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</si>
  <si>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</si>
  <si>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</si>
  <si>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</si>
  <si>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</si>
  <si>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</si>
  <si>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</si>
  <si>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</si>
  <si>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>DESKYET 2360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</si>
  <si>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</si>
  <si>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</si>
  <si>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</si>
  <si>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</si>
  <si>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</si>
  <si>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</si>
  <si>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</si>
  <si>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</si>
  <si>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LASERJET 1018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</si>
  <si>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</si>
  <si>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</si>
  <si>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</si>
  <si>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</si>
  <si>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</si>
  <si>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</si>
  <si>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</si>
  <si>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</si>
  <si>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</si>
  <si>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</si>
  <si>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</si>
  <si>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</si>
  <si>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</si>
  <si>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</si>
  <si>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</si>
  <si>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</si>
  <si>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</si>
  <si>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</si>
  <si>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</si>
  <si>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</si>
  <si>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</si>
  <si>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</si>
  <si>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</si>
  <si>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</si>
  <si>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</si>
  <si>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DE HIERRO</t>
  </si>
  <si>
    <t>SILLAS PLASTICAS</t>
  </si>
  <si>
    <t>PAB. ECOLOGICO CARACOL</t>
  </si>
  <si>
    <t>6-01.</t>
  </si>
  <si>
    <t>MONITOR PANTALLA PLANA</t>
  </si>
  <si>
    <t>G1084HA</t>
  </si>
  <si>
    <t>ENCARGADA NOMINA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</si>
  <si>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</si>
  <si>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</si>
  <si>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</si>
  <si>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</si>
  <si>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</si>
  <si>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</si>
  <si>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</si>
  <si>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</si>
  <si>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</si>
  <si>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</si>
  <si>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</si>
  <si>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</si>
  <si>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1D013859</t>
  </si>
  <si>
    <t>5D141520</t>
  </si>
  <si>
    <t>CONTABILIDAD</t>
  </si>
  <si>
    <t>GIVOX</t>
  </si>
  <si>
    <t>CENTRALION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</si>
  <si>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</si>
  <si>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</si>
  <si>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</si>
  <si>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</si>
  <si>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</si>
  <si>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</si>
  <si>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</si>
  <si>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</si>
  <si>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</si>
  <si>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LASER JET P1005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</si>
  <si>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</si>
  <si>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</si>
  <si>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</si>
  <si>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</si>
  <si>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</si>
  <si>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</si>
  <si>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</si>
  <si>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</si>
  <si>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ENCARGADA TESORERIA</t>
  </si>
  <si>
    <t>SILLA P/TECNICO SECRETARIAL EJECUTIVO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</si>
  <si>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</si>
  <si>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</si>
  <si>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</si>
  <si>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</si>
  <si>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</si>
  <si>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</si>
  <si>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</si>
  <si>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</si>
  <si>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</si>
  <si>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</si>
  <si>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</si>
  <si>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EL-1197PIII</t>
  </si>
  <si>
    <t>SELLO SECO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</si>
  <si>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</si>
  <si>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</si>
  <si>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</si>
  <si>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</si>
  <si>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</si>
  <si>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</si>
  <si>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</si>
  <si>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DESYET 3745</t>
  </si>
  <si>
    <t>ESCRITORIO DE 2 GAVETAS</t>
  </si>
  <si>
    <t>8D128645</t>
  </si>
  <si>
    <t>MAQUINA DE ESCRIBIR</t>
  </si>
  <si>
    <t>ENC.RELACIONES PUBLICAS</t>
  </si>
  <si>
    <t>COMPAC</t>
  </si>
  <si>
    <t xml:space="preserve">APARATO DE TELEFONO </t>
  </si>
  <si>
    <t>NORTEL T7100</t>
  </si>
  <si>
    <t>ENC.RECURSOS HUMANOS</t>
  </si>
  <si>
    <t>4D14742Y</t>
  </si>
  <si>
    <t>ARCHIVO DE 2 GAVETAS</t>
  </si>
  <si>
    <t>ASISTENTE REC. HUM.</t>
  </si>
  <si>
    <t>SPK202</t>
  </si>
  <si>
    <t>COMPAQ</t>
  </si>
  <si>
    <t>MESA P/COMPUTADORA TIPO TORRE</t>
  </si>
  <si>
    <t>ESCRITORIO EN CAOBA 6GAV.</t>
  </si>
  <si>
    <t>8D006905</t>
  </si>
  <si>
    <t>AREA DE ARCHIVO</t>
  </si>
  <si>
    <t>ENVISION</t>
  </si>
  <si>
    <t xml:space="preserve">SECRETARIA REC. HUM. </t>
  </si>
  <si>
    <t>NORSTAS</t>
  </si>
  <si>
    <t>2C010877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</si>
  <si>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</si>
  <si>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</si>
  <si>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</si>
  <si>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</si>
  <si>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</si>
  <si>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</si>
  <si>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</si>
  <si>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</si>
  <si>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</si>
  <si>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</si>
  <si>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NORTEL T71100</t>
  </si>
  <si>
    <t>PLASTIFICADORA</t>
  </si>
  <si>
    <t>IBICO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</si>
  <si>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</si>
  <si>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</si>
  <si>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</si>
  <si>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</si>
  <si>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</si>
  <si>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</si>
  <si>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</si>
  <si>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</si>
  <si>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OFIC.DIR. BOTANICA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</si>
  <si>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</si>
  <si>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</si>
  <si>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</si>
  <si>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</si>
  <si>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</si>
  <si>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</si>
  <si>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</si>
  <si>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</si>
  <si>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OFIC.ENC. HERBARIO</t>
  </si>
  <si>
    <t>MESA EN METAL</t>
  </si>
  <si>
    <t>ARCHIVO</t>
  </si>
  <si>
    <t>JUEGO DE MUEBLE P/VISITA</t>
  </si>
  <si>
    <t>MESA DE CENTRO EN CRISTAL/CAOBA</t>
  </si>
  <si>
    <t>ARMARIO EN CAOBA</t>
  </si>
  <si>
    <t>ESTANTEEN MADERA 4 TRAMOS</t>
  </si>
  <si>
    <t>SWYNTEC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</si>
  <si>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</si>
  <si>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</si>
  <si>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</si>
  <si>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</si>
  <si>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</si>
  <si>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</si>
  <si>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</si>
  <si>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</si>
  <si>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</si>
  <si>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</si>
  <si>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</si>
  <si>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ESTANTE 2 TRAMOS</t>
  </si>
  <si>
    <t>ARCHIVO DE 2 GAVETAS PEQUEÑO</t>
  </si>
  <si>
    <t>ESCRITORIO EN MADERA</t>
  </si>
  <si>
    <t>COMPUTADORA COMPLETA</t>
  </si>
  <si>
    <t xml:space="preserve">TECLADO 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</si>
  <si>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</si>
  <si>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</si>
  <si>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</si>
  <si>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</si>
  <si>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</si>
  <si>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</si>
  <si>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</si>
  <si>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</si>
  <si>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</si>
  <si>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</si>
  <si>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</si>
  <si>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</si>
  <si>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</si>
  <si>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</si>
  <si>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</si>
  <si>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</si>
  <si>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</si>
  <si>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</si>
  <si>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</si>
  <si>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</si>
  <si>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</si>
  <si>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</si>
  <si>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</si>
  <si>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</si>
  <si>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</si>
  <si>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</si>
  <si>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</si>
  <si>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</si>
  <si>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</si>
  <si>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</si>
  <si>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</si>
  <si>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</si>
  <si>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>5000AE</t>
  </si>
  <si>
    <t>VIVITAR</t>
  </si>
  <si>
    <t xml:space="preserve">RETROPROYECTOR </t>
  </si>
  <si>
    <t>3M</t>
  </si>
  <si>
    <t>EIKI</t>
  </si>
  <si>
    <t>FRIZER CERVECERO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</si>
  <si>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</si>
  <si>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</si>
  <si>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</si>
  <si>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</si>
  <si>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</si>
  <si>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</si>
  <si>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</si>
  <si>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</si>
  <si>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</si>
  <si>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</si>
  <si>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>CISALLA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</si>
  <si>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</si>
  <si>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</si>
  <si>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</si>
  <si>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</si>
  <si>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</si>
  <si>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</si>
  <si>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</si>
  <si>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</si>
  <si>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</si>
  <si>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</si>
  <si>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</si>
  <si>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</si>
  <si>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</si>
  <si>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</si>
  <si>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</si>
  <si>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</si>
  <si>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</si>
  <si>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</si>
  <si>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</si>
  <si>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</si>
  <si>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</si>
  <si>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</si>
  <si>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</si>
  <si>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</si>
  <si>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FANSTAR</t>
  </si>
  <si>
    <t>TELEVISOR</t>
  </si>
  <si>
    <t>SONY</t>
  </si>
  <si>
    <t>TOSHIBA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</si>
  <si>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</si>
  <si>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</si>
  <si>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</si>
  <si>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</si>
  <si>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</si>
  <si>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</si>
  <si>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 xml:space="preserve">TERMO DE AGUA </t>
  </si>
  <si>
    <t>COLEMAN</t>
  </si>
  <si>
    <t>CEILING</t>
  </si>
  <si>
    <t>MUEBLE GRANDE</t>
  </si>
  <si>
    <t>4D02907578</t>
  </si>
  <si>
    <t>EXTINGUIDOR</t>
  </si>
  <si>
    <t>9-01.</t>
  </si>
  <si>
    <t>SILLAS SECRETARIALES NEGRA</t>
  </si>
  <si>
    <t xml:space="preserve">SILLAS SECRETARIALES ROJO VINO </t>
  </si>
  <si>
    <t>NEVERA DE 2 PUERTAS</t>
  </si>
  <si>
    <t>HITACHI</t>
  </si>
  <si>
    <t>9-02.</t>
  </si>
  <si>
    <t>PODIUM</t>
  </si>
  <si>
    <t>SALON MAGNOLIA</t>
  </si>
  <si>
    <t>DVD</t>
  </si>
  <si>
    <t>SILLAS DE HIERRO PLEGADIZAS</t>
  </si>
  <si>
    <t>D.V.D.</t>
  </si>
  <si>
    <t>SALON ORQUIDEA</t>
  </si>
  <si>
    <t xml:space="preserve">PANTALLA DE PROYECCION </t>
  </si>
  <si>
    <t>DATA SHOW</t>
  </si>
  <si>
    <t>WEATHEEKI</t>
  </si>
  <si>
    <t>PORTA BANDERA EN MADERA</t>
  </si>
  <si>
    <t>EXHIBIDOR EN MADERA</t>
  </si>
  <si>
    <t>MUSEO BOSQUE SECO</t>
  </si>
  <si>
    <t>MUSEO LOS HAITISES</t>
  </si>
  <si>
    <t>MUSEO EL MANGLAR</t>
  </si>
  <si>
    <t xml:space="preserve">CENTRO DE DOCUMENTACION </t>
  </si>
  <si>
    <t>BUTACAS DE METAL EN HIERRO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</si>
  <si>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</si>
  <si>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</si>
  <si>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</si>
  <si>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</si>
  <si>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</si>
  <si>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</si>
  <si>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</si>
  <si>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</si>
  <si>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</si>
  <si>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4D038</t>
  </si>
  <si>
    <t>TRACE</t>
  </si>
  <si>
    <t>INVERSORES DE 2,5 KILOS CON 4 BATERIAS</t>
  </si>
  <si>
    <t>PARTE ATRÁS DEL DPTO.</t>
  </si>
  <si>
    <t>PLANTA ELECTRICA</t>
  </si>
  <si>
    <t>SECRETARIA HORTICULTURA</t>
  </si>
  <si>
    <t>BOCINAS PARA COMPUTADORA</t>
  </si>
  <si>
    <t>FEIX</t>
  </si>
  <si>
    <t>SILLAS DE ESCRITORIO</t>
  </si>
  <si>
    <t>SOFA PARA VISITA</t>
  </si>
  <si>
    <t>MOTOSIERRA</t>
  </si>
  <si>
    <t>HUSQVARNA</t>
  </si>
  <si>
    <t>DIRECTOR HORTICULTURA</t>
  </si>
  <si>
    <t>SILLA PARA VISITAS</t>
  </si>
  <si>
    <t>ESTANTE</t>
  </si>
  <si>
    <t xml:space="preserve">ESCRITORIO </t>
  </si>
  <si>
    <t>3D014337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</si>
  <si>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</si>
  <si>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</si>
  <si>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</si>
  <si>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</si>
  <si>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</si>
  <si>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</si>
  <si>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</si>
  <si>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</si>
  <si>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</si>
  <si>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HARNARD TRIP BALANZA</t>
  </si>
  <si>
    <t>OHAUS</t>
  </si>
  <si>
    <t>CABINA DE FLUJO</t>
  </si>
  <si>
    <t>LLEANAIR</t>
  </si>
  <si>
    <t>BOEKEL</t>
  </si>
  <si>
    <t>ESTANTE DE MADERA</t>
  </si>
  <si>
    <t>ESTANTE EN METAL</t>
  </si>
  <si>
    <t>BALANZA</t>
  </si>
  <si>
    <t xml:space="preserve">                           </t>
  </si>
  <si>
    <t>1925X</t>
  </si>
  <si>
    <t>ALL-AMERICAN</t>
  </si>
  <si>
    <t>LABORATORIO</t>
  </si>
  <si>
    <t>ESTERILIZADOR DE BOTELLAS</t>
  </si>
  <si>
    <t>AJITADOR MAGNETICO</t>
  </si>
  <si>
    <t>7917B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</si>
  <si>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</si>
  <si>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</si>
  <si>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</si>
  <si>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</si>
  <si>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</si>
  <si>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</si>
  <si>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</si>
  <si>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</si>
  <si>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</si>
  <si>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</si>
  <si>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</si>
  <si>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</si>
  <si>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</si>
  <si>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</si>
  <si>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</si>
  <si>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ARCHIVO PEQUEÑO 1 GAV.</t>
  </si>
  <si>
    <t>08-004</t>
  </si>
  <si>
    <t xml:space="preserve">ABANICO DE PEDESTAL </t>
  </si>
  <si>
    <t>VIVERO</t>
  </si>
  <si>
    <t>DURAGS</t>
  </si>
  <si>
    <t>08-005</t>
  </si>
  <si>
    <t xml:space="preserve">ARCHIVO  </t>
  </si>
  <si>
    <t>ORQUIDIARIO</t>
  </si>
  <si>
    <t>NR-164F</t>
  </si>
  <si>
    <t>08-006</t>
  </si>
  <si>
    <t>MAQUINA CORTA GRAMA</t>
  </si>
  <si>
    <t>YARD MACHINES</t>
  </si>
  <si>
    <t xml:space="preserve">ALMACEN 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</si>
  <si>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</si>
  <si>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</si>
  <si>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</si>
  <si>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</si>
  <si>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</si>
  <si>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</si>
  <si>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</si>
  <si>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</si>
  <si>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</si>
  <si>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</si>
  <si>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 xml:space="preserve">                                  VERIFICADO POR AUDITORIA</t>
  </si>
  <si>
    <t>SAMSUNG</t>
  </si>
  <si>
    <t xml:space="preserve">GENIUS </t>
  </si>
  <si>
    <t>BANCO EN HIERRO</t>
  </si>
  <si>
    <t>BUTACA</t>
  </si>
  <si>
    <t>IMPESORA</t>
  </si>
  <si>
    <t>LASERJET 1005</t>
  </si>
  <si>
    <t>ESCRITORIO PINO TRATADO</t>
  </si>
  <si>
    <t>LASERYET 2460</t>
  </si>
  <si>
    <t>DELL/OMEGA</t>
  </si>
  <si>
    <t>MESA PARA PC TIPO TORRE</t>
  </si>
  <si>
    <t>YAID0842013921</t>
  </si>
  <si>
    <t>MICROONDA</t>
  </si>
  <si>
    <t>TELEVISOR PLASMA 42"</t>
  </si>
  <si>
    <t xml:space="preserve">ESCRITORIO PINO AMERICANO 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</si>
  <si>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</si>
  <si>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</si>
  <si>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</si>
  <si>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</si>
  <si>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BALANZA DE PRECION </t>
  </si>
  <si>
    <t>PH METRO PORTATIL</t>
  </si>
  <si>
    <t>ORION RUSSELL</t>
  </si>
  <si>
    <t xml:space="preserve">MONITOR PANTALLA PLANA </t>
  </si>
  <si>
    <t>LCD/AOC</t>
  </si>
  <si>
    <t>JWIN</t>
  </si>
  <si>
    <t>ESTANTE EN MADERA 6 TRAMOS</t>
  </si>
  <si>
    <t>15476-A</t>
  </si>
  <si>
    <t>SILLAS PLEGADIZAS AZULES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</si>
  <si>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</si>
  <si>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</si>
  <si>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</si>
  <si>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</si>
  <si>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</si>
  <si>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</si>
  <si>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</si>
  <si>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</si>
  <si>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OSTERIZER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</si>
  <si>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</si>
  <si>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</si>
  <si>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</si>
  <si>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</si>
  <si>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</si>
  <si>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</si>
  <si>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</si>
  <si>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>OS4655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</si>
  <si>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</si>
  <si>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</si>
  <si>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</si>
  <si>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</si>
  <si>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</si>
  <si>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</si>
  <si>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</si>
  <si>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INTEL PENTIUN</t>
  </si>
  <si>
    <t>NORSTAL</t>
  </si>
  <si>
    <t>05-01.</t>
  </si>
  <si>
    <t xml:space="preserve"> ENC. PLANIFICACION </t>
  </si>
  <si>
    <t>SCANNER</t>
  </si>
  <si>
    <t>UX-P200</t>
  </si>
  <si>
    <t>5HS52AB</t>
  </si>
  <si>
    <t>TIENDA ZOMBIA</t>
  </si>
  <si>
    <t>MUEBLE ESTANTE</t>
  </si>
  <si>
    <t>ESCRITORIO DE METAL 2 GAV.</t>
  </si>
  <si>
    <t>INTEL PDC</t>
  </si>
  <si>
    <t>800 PS/2</t>
  </si>
  <si>
    <t>ESCRITORIO CON MESA AUXILIAR</t>
  </si>
  <si>
    <t>CREDENZA EJECUTIVA</t>
  </si>
  <si>
    <t>SILLON EJECUTIVO RECLINABLE</t>
  </si>
  <si>
    <t>AIRE ACONDICIONADO 24,000 BTU</t>
  </si>
  <si>
    <t>SUBDIRECCION (HORT)</t>
  </si>
  <si>
    <r>
      <t>MONITOR PANTALLA PLANA 19</t>
    </r>
    <r>
      <rPr>
        <sz val="10"/>
        <rFont val="Arial"/>
        <family val="0"/>
      </rPr>
      <t>"</t>
    </r>
  </si>
  <si>
    <t>C-40AK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</si>
  <si>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</si>
  <si>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</si>
  <si>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</si>
  <si>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</si>
  <si>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</si>
  <si>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</si>
  <si>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</si>
  <si>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</si>
  <si>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</si>
  <si>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</si>
  <si>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</si>
  <si>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</si>
  <si>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</si>
  <si>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</si>
  <si>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ATAND DE MICROFONO</t>
  </si>
  <si>
    <t>OLLA DE PRESION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</si>
  <si>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</si>
  <si>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</si>
  <si>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</si>
  <si>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</si>
  <si>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</si>
  <si>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</si>
  <si>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</si>
  <si>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</si>
  <si>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</si>
  <si>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</si>
  <si>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</si>
  <si>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</si>
  <si>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</si>
  <si>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</si>
  <si>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YN106002936</t>
  </si>
  <si>
    <t>OCO4961</t>
  </si>
  <si>
    <t>ROJO</t>
  </si>
  <si>
    <t>FJ40130487</t>
  </si>
  <si>
    <t>NEGRO</t>
  </si>
  <si>
    <t>JEEP (TREN)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</si>
  <si>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</si>
  <si>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</si>
  <si>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</si>
  <si>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</si>
  <si>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</si>
  <si>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</si>
  <si>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</si>
  <si>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</si>
  <si>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</si>
  <si>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</si>
  <si>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</si>
  <si>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</si>
  <si>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</si>
  <si>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</si>
  <si>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</si>
  <si>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</si>
  <si>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</si>
  <si>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</si>
  <si>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</si>
  <si>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</si>
  <si>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</si>
  <si>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</si>
  <si>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CTA</t>
  </si>
  <si>
    <t>SILLAS PARA VISITAS (3,094.88 C/U)</t>
  </si>
  <si>
    <t>SILLAS PLATICAS (U/C:140.00)</t>
  </si>
  <si>
    <t>SILLAS PLASTICAS (C/U:266.67)</t>
  </si>
  <si>
    <t>SILLAS PARA VISITAS (C/U:2,770.87)</t>
  </si>
  <si>
    <t>MUEBLES EN CAOBA (C/U:2,300.00)</t>
  </si>
  <si>
    <t>SILLAS PARA VISITAS (C/U:2,664.81)</t>
  </si>
  <si>
    <t>SILLA SECRETARIA (C/U:2,494.00)</t>
  </si>
  <si>
    <t>ESCRITORIO PINO TRATADO (7,500.00)</t>
  </si>
  <si>
    <t>ESCRITORIO PINO TRATADO C/U:7,500.00)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</si>
  <si>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</si>
  <si>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</si>
  <si>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</si>
  <si>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</si>
  <si>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</si>
  <si>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</si>
  <si>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</si>
  <si>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</si>
  <si>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</si>
  <si>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</si>
  <si>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PROYECTOR VIA POSITIVA C/U:7,847.40)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</si>
  <si>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</si>
  <si>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</si>
  <si>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</si>
  <si>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</si>
  <si>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</si>
  <si>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</si>
  <si>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</si>
  <si>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</si>
  <si>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</si>
  <si>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r>
      <t>TELEVISOR PLASMA 42</t>
    </r>
    <r>
      <rPr>
        <sz val="10"/>
        <rFont val="Calibri"/>
        <family val="2"/>
      </rPr>
      <t>"</t>
    </r>
  </si>
  <si>
    <t>TCP421</t>
  </si>
  <si>
    <t>PSW501ST</t>
  </si>
  <si>
    <t>BASE P/TV PLASMA</t>
  </si>
  <si>
    <t>GRABADOR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</si>
  <si>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</si>
  <si>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</si>
  <si>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</si>
  <si>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</si>
  <si>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</si>
  <si>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</si>
  <si>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</si>
  <si>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</si>
  <si>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BOCINAS</t>
  </si>
  <si>
    <t>SECRETARIA TESORERIA</t>
  </si>
  <si>
    <t>SILLONES SIN BRAZO  C/U:6,642.68</t>
  </si>
  <si>
    <t>LAMPARA VERIFICADORA DE DINERO</t>
  </si>
  <si>
    <t>SPECTROLINE</t>
  </si>
  <si>
    <t>DELL INSPIRION</t>
  </si>
  <si>
    <r>
      <t>MONITOR 19</t>
    </r>
    <r>
      <rPr>
        <sz val="10"/>
        <rFont val="Calibri"/>
        <family val="2"/>
      </rPr>
      <t>"</t>
    </r>
  </si>
  <si>
    <t>AMD ATHLON</t>
  </si>
  <si>
    <t>OFIC. SOPORTE TECNICO</t>
  </si>
  <si>
    <t xml:space="preserve">MONITOR PLANO </t>
  </si>
  <si>
    <t>TRM6BDJ4</t>
  </si>
  <si>
    <t>TRM13BDJ13</t>
  </si>
  <si>
    <t xml:space="preserve">INTEL </t>
  </si>
  <si>
    <t>UNIPOWER</t>
  </si>
  <si>
    <t>OFFICEJET 4500</t>
  </si>
  <si>
    <t>HERBARIO</t>
  </si>
  <si>
    <t xml:space="preserve"> P1005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</si>
  <si>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</si>
  <si>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</si>
  <si>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</si>
  <si>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</si>
  <si>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</si>
  <si>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</si>
  <si>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</si>
  <si>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</si>
  <si>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</si>
  <si>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</si>
  <si>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</si>
  <si>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</si>
  <si>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 7100</t>
  </si>
  <si>
    <t>DESJET 1660</t>
  </si>
  <si>
    <t>TANQUE DE GAS 50 LB</t>
  </si>
  <si>
    <t xml:space="preserve">MONITOR PLANO 17" </t>
  </si>
  <si>
    <t>INTEL</t>
  </si>
  <si>
    <t>DESKYET</t>
  </si>
  <si>
    <t>ALMACEN</t>
  </si>
  <si>
    <t>MAQUINA CORTAGRAMA</t>
  </si>
  <si>
    <t>MTD 6.5 HP</t>
  </si>
  <si>
    <t>NK</t>
  </si>
  <si>
    <t>G2410</t>
  </si>
  <si>
    <t>HP SCANJET</t>
  </si>
  <si>
    <t>MIXER AMPLIFICADOR 4 CANALES</t>
  </si>
  <si>
    <t>SISTEMA DE MICROFONO INALAMBRICO VHF</t>
  </si>
  <si>
    <t>CABLE CD 3.5 STEREO A ZRCA 6P</t>
  </si>
  <si>
    <t>CABLE RCA 6 PIES EN BLISTER</t>
  </si>
  <si>
    <t>R-P270</t>
  </si>
  <si>
    <t>INVERSOR 2.4K 24V 120VAC/60L</t>
  </si>
  <si>
    <t>S16102412</t>
  </si>
  <si>
    <t>ASPIRADORA DE POLVO 5GL.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</si>
  <si>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</si>
  <si>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</si>
  <si>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</si>
  <si>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</si>
  <si>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</si>
  <si>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</si>
  <si>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</si>
  <si>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</si>
  <si>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</si>
  <si>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</si>
  <si>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</si>
  <si>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</si>
  <si>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</si>
  <si>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</si>
  <si>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MEGA</t>
  </si>
  <si>
    <t>IMPRESORA HP A COLOR</t>
  </si>
  <si>
    <t xml:space="preserve">ESTANTE EN METAL </t>
  </si>
  <si>
    <t>HP 3920</t>
  </si>
  <si>
    <t>MUEBLE ESTANTE P/EQ. DE SONIDO</t>
  </si>
  <si>
    <t>,</t>
  </si>
  <si>
    <t>SIILA PARA VISITA negra</t>
  </si>
  <si>
    <t xml:space="preserve">MESA EN HIERRO </t>
  </si>
  <si>
    <t>ESTANTE RECTANGULAR EN MADERA</t>
  </si>
  <si>
    <t>JOHN DEERE 757</t>
  </si>
  <si>
    <t>OFIC.SECRET. HERB.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</si>
  <si>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</si>
  <si>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</si>
  <si>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</si>
  <si>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</si>
  <si>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</si>
  <si>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</si>
  <si>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</si>
  <si>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</si>
  <si>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</si>
  <si>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r>
      <t>1,248,165,00  M</t>
    </r>
    <r>
      <rPr>
        <sz val="10"/>
        <rFont val="Calibri"/>
        <family val="2"/>
      </rPr>
      <t>²</t>
    </r>
  </si>
  <si>
    <t>DE EVALUO</t>
  </si>
  <si>
    <t>VALOR DEL</t>
  </si>
  <si>
    <t>PRECIO DEL</t>
  </si>
  <si>
    <r>
      <t>4,000,00/M</t>
    </r>
    <r>
      <rPr>
        <sz val="10"/>
        <rFont val="Calibri"/>
        <family val="2"/>
      </rPr>
      <t>²</t>
    </r>
  </si>
  <si>
    <t xml:space="preserve">VALOR DE LA </t>
  </si>
  <si>
    <t>MEJORA</t>
  </si>
  <si>
    <t>66,570,804,50</t>
  </si>
  <si>
    <t>5,059,230,804,50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</si>
  <si>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</si>
  <si>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</si>
  <si>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</si>
  <si>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</si>
  <si>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</si>
  <si>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</si>
  <si>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</si>
  <si>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</si>
  <si>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</si>
  <si>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</si>
  <si>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</si>
  <si>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</si>
  <si>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</si>
  <si>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</si>
  <si>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</si>
  <si>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</si>
  <si>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</si>
  <si>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</si>
  <si>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</si>
  <si>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</si>
  <si>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</si>
  <si>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</si>
  <si>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</si>
  <si>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</si>
  <si>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</si>
  <si>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</si>
  <si>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</si>
  <si>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</si>
  <si>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</si>
  <si>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</si>
  <si>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</si>
  <si>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</si>
  <si>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</si>
  <si>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</si>
  <si>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</si>
  <si>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</si>
  <si>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</si>
  <si>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</si>
  <si>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</si>
  <si>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</si>
  <si>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</si>
  <si>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</si>
  <si>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</si>
  <si>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</si>
  <si>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</si>
  <si>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</si>
  <si>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</si>
  <si>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</si>
  <si>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</si>
  <si>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</si>
  <si>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</si>
  <si>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</si>
  <si>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</si>
  <si>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</si>
  <si>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</si>
  <si>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</si>
  <si>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</si>
  <si>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</si>
  <si>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</si>
  <si>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</si>
  <si>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</si>
  <si>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</si>
  <si>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</si>
  <si>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</si>
  <si>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</si>
  <si>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</si>
  <si>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</si>
  <si>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</si>
  <si>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</si>
  <si>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</si>
  <si>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</si>
  <si>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</si>
  <si>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</si>
  <si>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</si>
  <si>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</si>
  <si>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</si>
  <si>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</si>
  <si>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</si>
  <si>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</si>
  <si>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r>
      <t>MONITOR PANTALLA PLANA 19</t>
    </r>
    <r>
      <rPr>
        <sz val="10"/>
        <rFont val="Calibri"/>
        <family val="2"/>
      </rPr>
      <t>"</t>
    </r>
  </si>
  <si>
    <t>EL-2630PIII/II</t>
  </si>
  <si>
    <t>919WA</t>
  </si>
  <si>
    <t>LAMPARA VERIFICADORA</t>
  </si>
  <si>
    <t>A14VS</t>
  </si>
  <si>
    <t>TINACO</t>
  </si>
  <si>
    <t>T7100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</si>
  <si>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</si>
  <si>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</si>
  <si>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</si>
  <si>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</si>
  <si>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</si>
  <si>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</si>
  <si>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</si>
  <si>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</si>
  <si>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</si>
  <si>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</si>
  <si>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</si>
  <si>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</si>
  <si>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</si>
  <si>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</si>
  <si>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CAMARA DIGITAL CON LENTE ADICIONAL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</si>
  <si>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</si>
  <si>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</si>
  <si>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</si>
  <si>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</si>
  <si>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</si>
  <si>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</si>
  <si>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</si>
  <si>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</si>
  <si>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</si>
  <si>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</si>
  <si>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ACCER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</si>
  <si>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</si>
  <si>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</si>
  <si>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</si>
  <si>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</si>
  <si>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</si>
  <si>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</si>
  <si>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DISCOVER</t>
  </si>
  <si>
    <t>MAXBROTHER</t>
  </si>
  <si>
    <t>MESITA EN HIERRO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</si>
  <si>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</si>
  <si>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</si>
  <si>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</si>
  <si>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</si>
  <si>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</si>
  <si>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</si>
  <si>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</si>
  <si>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</si>
  <si>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</si>
  <si>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</si>
  <si>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</si>
  <si>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</si>
  <si>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</si>
  <si>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</si>
  <si>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</si>
  <si>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</si>
  <si>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</si>
  <si>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</si>
  <si>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</si>
  <si>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</si>
  <si>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</si>
  <si>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</si>
  <si>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</si>
  <si>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</si>
  <si>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</si>
  <si>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</si>
  <si>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</si>
  <si>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</si>
  <si>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</si>
  <si>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</si>
  <si>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</si>
  <si>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</si>
  <si>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</si>
  <si>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</si>
  <si>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</si>
  <si>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</si>
  <si>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</si>
  <si>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</si>
  <si>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</si>
  <si>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</si>
  <si>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</si>
  <si>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</si>
  <si>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</si>
  <si>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</si>
  <si>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</si>
  <si>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</si>
  <si>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</si>
  <si>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</si>
  <si>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</si>
  <si>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MAQUINA PLASTIFICADORA</t>
  </si>
  <si>
    <t>MEGAFONO</t>
  </si>
  <si>
    <t>BOMBA LADRONA</t>
  </si>
  <si>
    <t>PEDROLLO</t>
  </si>
  <si>
    <t>PULIDORA DW 494 ANGULAR</t>
  </si>
  <si>
    <t>ARCHIVO DE TRES GAVETAS</t>
  </si>
  <si>
    <r>
      <t xml:space="preserve">BOMBA SUMERGIBLE DE </t>
    </r>
    <r>
      <rPr>
        <sz val="10"/>
        <rFont val="Calibri"/>
        <family val="2"/>
      </rPr>
      <t>½</t>
    </r>
    <r>
      <rPr>
        <sz val="10"/>
        <rFont val="Arial"/>
        <family val="2"/>
      </rPr>
      <t xml:space="preserve"> HP 120 VOLTIO</t>
    </r>
  </si>
  <si>
    <t>ARCHIVO MODULAR 3 GAVETAS</t>
  </si>
  <si>
    <t>ESCRITORIO MODULAR</t>
  </si>
  <si>
    <t>TANQUE DE GAS 50 LB.</t>
  </si>
  <si>
    <t>30/05/212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</si>
  <si>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</si>
  <si>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</si>
  <si>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</si>
  <si>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</si>
  <si>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</si>
  <si>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</si>
  <si>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</si>
  <si>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</si>
  <si>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</si>
  <si>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</si>
  <si>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</si>
  <si>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FAX-IMPRESORA MULTIFUNCIONAL</t>
  </si>
  <si>
    <t>HP 3680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</si>
  <si>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</si>
  <si>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</si>
  <si>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</si>
  <si>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</si>
  <si>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</si>
  <si>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</si>
  <si>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</si>
  <si>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LASERYET 1102</t>
  </si>
  <si>
    <t>OFI. EQ  DE COMPUTO</t>
  </si>
  <si>
    <t>MICROONDAS</t>
  </si>
  <si>
    <t>BCO AMERICAN</t>
  </si>
  <si>
    <t>LENTE CANON P/CAMARA</t>
  </si>
  <si>
    <t xml:space="preserve"> SECRET. BOTANICA</t>
  </si>
  <si>
    <r>
      <t>MONITOR 23</t>
    </r>
    <r>
      <rPr>
        <sz val="10"/>
        <rFont val="Calibri"/>
        <family val="2"/>
      </rPr>
      <t>"</t>
    </r>
  </si>
  <si>
    <t xml:space="preserve">SERVIDOR </t>
  </si>
  <si>
    <t>THE ANDREW</t>
  </si>
  <si>
    <t>YARD MACHINE</t>
  </si>
  <si>
    <t>11A-B24T360</t>
  </si>
  <si>
    <t>2D009266</t>
  </si>
  <si>
    <t>IMPRESORA MULTIFUNCIONAL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</si>
  <si>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</si>
  <si>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</si>
  <si>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</si>
  <si>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</si>
  <si>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</si>
  <si>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</si>
  <si>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</si>
  <si>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</si>
  <si>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</si>
  <si>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</si>
  <si>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</si>
  <si>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</si>
  <si>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</si>
  <si>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</si>
  <si>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</si>
  <si>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</si>
  <si>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</si>
  <si>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</si>
  <si>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 xml:space="preserve"> INTEL PENTIUM</t>
  </si>
  <si>
    <t>SILLON SECRETARIAL ROJO</t>
  </si>
  <si>
    <t>SILLA SECRETARIAL roja</t>
  </si>
  <si>
    <t>ARCHIVO PEQUEÑO 3 GAVETAS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</si>
  <si>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</si>
  <si>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</si>
  <si>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</si>
  <si>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</si>
  <si>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</si>
  <si>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</si>
  <si>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</si>
  <si>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</si>
  <si>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</si>
  <si>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r>
      <t xml:space="preserve">CABALLETES </t>
    </r>
    <r>
      <rPr>
        <sz val="10"/>
        <rFont val="Calibri"/>
        <family val="2"/>
      </rPr>
      <t>"</t>
    </r>
    <r>
      <rPr>
        <sz val="10"/>
        <rFont val="Arial"/>
        <family val="2"/>
      </rPr>
      <t>PIZARRA</t>
    </r>
    <r>
      <rPr>
        <sz val="10"/>
        <rFont val="Calibri"/>
        <family val="2"/>
      </rPr>
      <t>"</t>
    </r>
  </si>
  <si>
    <t>SILLAS CON BRAZO (C/U: 363.64)</t>
  </si>
  <si>
    <r>
      <t xml:space="preserve">EXHIBIDOR EN MADERA </t>
    </r>
    <r>
      <rPr>
        <sz val="10"/>
        <rFont val="Calibri"/>
        <family val="2"/>
      </rPr>
      <t>"</t>
    </r>
    <r>
      <rPr>
        <sz val="10"/>
        <rFont val="Arial"/>
        <family val="2"/>
      </rPr>
      <t>MESA</t>
    </r>
    <r>
      <rPr>
        <sz val="10"/>
        <rFont val="Calibri"/>
        <family val="2"/>
      </rPr>
      <t>"</t>
    </r>
  </si>
  <si>
    <t>ESTANTES EN L DE MADERA</t>
  </si>
  <si>
    <t>ARMARIO DE MADERA PEQUEÑO</t>
  </si>
  <si>
    <t>SILLAS PEQ. PLASTICAS</t>
  </si>
  <si>
    <t>ESTUFA DE MESA INDUSTRIAL</t>
  </si>
  <si>
    <r>
      <t xml:space="preserve">MOTOSIERRA </t>
    </r>
    <r>
      <rPr>
        <sz val="10"/>
        <rFont val="Calibri"/>
        <family val="2"/>
      </rPr>
      <t>"</t>
    </r>
    <r>
      <rPr>
        <sz val="10"/>
        <rFont val="Arial"/>
        <family val="2"/>
      </rPr>
      <t>PODADORAS</t>
    </r>
    <r>
      <rPr>
        <sz val="10"/>
        <rFont val="Calibri"/>
        <family val="2"/>
      </rPr>
      <t>"</t>
    </r>
  </si>
  <si>
    <t>TARJETA DE RED</t>
  </si>
  <si>
    <t>NEXXT WIRELESS</t>
  </si>
  <si>
    <t>TECLADO/UPS/CPU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</si>
  <si>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</si>
  <si>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</si>
  <si>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</si>
  <si>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</si>
  <si>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</si>
  <si>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</si>
  <si>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</si>
  <si>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</si>
  <si>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</si>
  <si>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</si>
  <si>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</si>
  <si>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</si>
  <si>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</si>
  <si>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</si>
  <si>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</si>
  <si>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</si>
  <si>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</si>
  <si>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</si>
  <si>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</si>
  <si>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>VHS</t>
  </si>
  <si>
    <t xml:space="preserve"> ENC. TRANSPORTACION </t>
  </si>
  <si>
    <t>6-01-01.</t>
  </si>
  <si>
    <t>SILLA EN PINO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</si>
  <si>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</si>
  <si>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</si>
  <si>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</si>
  <si>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</si>
  <si>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</si>
  <si>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</si>
  <si>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</si>
  <si>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</si>
  <si>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</si>
  <si>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</si>
  <si>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</si>
  <si>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</si>
  <si>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</si>
  <si>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</si>
  <si>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</si>
  <si>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</si>
  <si>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</si>
  <si>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</si>
  <si>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</si>
  <si>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</si>
  <si>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</si>
  <si>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</si>
  <si>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</si>
  <si>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03/01//2013</t>
  </si>
  <si>
    <t>APG</t>
  </si>
  <si>
    <t>SMART CENTRAL</t>
  </si>
  <si>
    <t>DICIEMBRE  2012,</t>
  </si>
  <si>
    <t>DEPRECIACION ACOMULADA</t>
  </si>
  <si>
    <t>DEPRECIACION ACOMULADA MOBILIARIOS Y EQUIPOS DE OFICINA</t>
  </si>
  <si>
    <t>OTROS</t>
  </si>
  <si>
    <t>DEPRECIACION ACOMULADA EQUIPOS DE TRANSPORTES</t>
  </si>
  <si>
    <t>EQUIPOS LIVIANOS</t>
  </si>
  <si>
    <t>EQUIPOS PESADOS</t>
  </si>
  <si>
    <t>DEPRECIACION ACOMULADA EQUIPO DE COMPUTOS</t>
  </si>
  <si>
    <t xml:space="preserve">DEPRECIACION ACOMULADA EQUIPOS VARIOS </t>
  </si>
  <si>
    <t>EQUIPOS DE COMUNICACIÓN</t>
  </si>
  <si>
    <t>EQUIPOS DE COCINA</t>
  </si>
  <si>
    <t>COMPUTADORA DEEL</t>
  </si>
  <si>
    <t>AMERICANKOOL</t>
  </si>
  <si>
    <t>MUSEO COSTA ECOLOGICO</t>
  </si>
  <si>
    <t>-</t>
  </si>
  <si>
    <t>LASER JET P1606DN</t>
  </si>
  <si>
    <t>Acumulada 31/12/2013</t>
  </si>
  <si>
    <t>08-007</t>
  </si>
  <si>
    <t>CORTADORA D/RAMA</t>
  </si>
  <si>
    <t>TRUPER</t>
  </si>
  <si>
    <t>AREAS VERDES</t>
  </si>
  <si>
    <t>Acumulada31/12/2013</t>
  </si>
  <si>
    <t>1606DN</t>
  </si>
  <si>
    <t>IMPRESORA DESKJET HP</t>
  </si>
  <si>
    <t>F4580</t>
  </si>
  <si>
    <t>MAQUINA PLASTIFICADORA P/CARNET</t>
  </si>
  <si>
    <t>MAQUINA SUMADORA 2630P</t>
  </si>
  <si>
    <t>CAMARA VERIFOCAL/INFRAROJO</t>
  </si>
  <si>
    <t>MAYO 2013,</t>
  </si>
  <si>
    <t>al 30 de Junio de 2013</t>
  </si>
  <si>
    <t>al 30 de junio  de 2013</t>
  </si>
  <si>
    <t>al 30 de junio de 2013</t>
  </si>
  <si>
    <t>LIB. AACCESO A LA INFORMACION</t>
  </si>
  <si>
    <t>INFINITIVE</t>
  </si>
  <si>
    <t>GEOGEDAWN</t>
  </si>
  <si>
    <t>al 30 de junio  2013</t>
  </si>
  <si>
    <t>al 30 de junio 2013</t>
  </si>
  <si>
    <t>SCANNER USB</t>
  </si>
  <si>
    <t>METROLOGIC</t>
  </si>
  <si>
    <t>MS-9500</t>
  </si>
  <si>
    <t>KARINA</t>
  </si>
  <si>
    <t>ARCHIVO EN METAL 2 GAVETAS</t>
  </si>
  <si>
    <t>SEC. VIVERO</t>
  </si>
  <si>
    <t>TRIMER desbrosadora</t>
  </si>
  <si>
    <t xml:space="preserve">INSTALADAS EN 2 ADM, 2 HORT, 1 BOLT, 3 PUERTA PARQUEO , DVD SEG.  </t>
  </si>
  <si>
    <t>JUNIO 2013,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</si>
</sst>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P_t_s_-;\-* #,##0.00\ _P_t_s_-;_-* \-??\ _P_t_s_-;_-@_-"/>
    <numFmt numFmtId="179" formatCode="_-* #,##0\ _P_t_s_-;\-* #,##0\ _P_t_s_-;_-* \-??\ _P_t_s_-;_-@_-"/>
    <numFmt numFmtId="180" formatCode="dd\-mm\-yy;@"/>
    <numFmt numFmtId="181" formatCode="mmm\-yyyy"/>
    <numFmt numFmtId="182" formatCode="_-* #,##0\ _P_t_s_-;\-* #,##0\ _P_t_s_-;_-* &quot;-&quot;??\ _P_t_s_-;_-@_-"/>
    <numFmt numFmtId="183" formatCode="_-* #,##0.00\ _P_t_s_-;\-* #,##0.00\ _P_t_s_-;_-* &quot;-&quot;??\ _P_t_s_-;_-@_-"/>
  </numFmts>
  <fonts count="6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sz val="8"/>
      <name val="Arial Narrow"/>
      <family val="2"/>
    </font>
    <font>
      <b/>
      <sz val="8"/>
      <color indexed="5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 Narrow"/>
      <family val="2"/>
    </font>
    <font>
      <b/>
      <sz val="10"/>
      <color indexed="18"/>
      <name val="Arial"/>
      <family val="2"/>
    </font>
    <font>
      <b/>
      <sz val="9"/>
      <name val="Arial Narrow"/>
      <family val="2"/>
    </font>
    <font>
      <b/>
      <sz val="10"/>
      <color indexed="58"/>
      <name val="Arial Narrow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8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79" fontId="0" fillId="0" borderId="10" xfId="49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10" xfId="49" applyFont="1" applyFill="1" applyBorder="1" applyAlignment="1" applyProtection="1">
      <alignment/>
      <protection/>
    </xf>
    <xf numFmtId="178" fontId="0" fillId="0" borderId="10" xfId="49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49" applyFont="1" applyFill="1" applyBorder="1" applyAlignment="1" applyProtection="1">
      <alignment/>
      <protection/>
    </xf>
    <xf numFmtId="178" fontId="0" fillId="0" borderId="10" xfId="49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78" fontId="0" fillId="0" borderId="10" xfId="49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179" fontId="0" fillId="0" borderId="0" xfId="49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49" applyFont="1" applyFill="1" applyBorder="1" applyAlignment="1" applyProtection="1">
      <alignment/>
      <protection/>
    </xf>
    <xf numFmtId="9" fontId="0" fillId="0" borderId="10" xfId="56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left"/>
    </xf>
    <xf numFmtId="9" fontId="0" fillId="0" borderId="0" xfId="56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8" fontId="0" fillId="0" borderId="10" xfId="49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8" fontId="0" fillId="0" borderId="12" xfId="49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178" fontId="0" fillId="0" borderId="10" xfId="49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178" fontId="0" fillId="0" borderId="23" xfId="49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/>
    </xf>
    <xf numFmtId="0" fontId="1" fillId="0" borderId="23" xfId="0" applyFont="1" applyFill="1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14" fontId="1" fillId="0" borderId="23" xfId="0" applyNumberFormat="1" applyFont="1" applyBorder="1" applyAlignment="1">
      <alignment/>
    </xf>
    <xf numFmtId="14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178" fontId="0" fillId="0" borderId="23" xfId="49" applyFont="1" applyFill="1" applyBorder="1" applyAlignment="1" applyProtection="1">
      <alignment horizontal="left"/>
      <protection/>
    </xf>
    <xf numFmtId="14" fontId="1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0" fillId="0" borderId="2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78" fontId="0" fillId="0" borderId="24" xfId="49" applyFont="1" applyFill="1" applyBorder="1" applyAlignment="1" applyProtection="1">
      <alignment/>
      <protection/>
    </xf>
    <xf numFmtId="0" fontId="2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33" borderId="10" xfId="0" applyFill="1" applyBorder="1" applyAlignment="1">
      <alignment/>
    </xf>
    <xf numFmtId="9" fontId="0" fillId="0" borderId="12" xfId="56" applyFont="1" applyFill="1" applyBorder="1" applyAlignment="1" applyProtection="1">
      <alignment horizontal="center"/>
      <protection/>
    </xf>
    <xf numFmtId="9" fontId="0" fillId="0" borderId="23" xfId="56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>
      <alignment horizontal="center"/>
    </xf>
    <xf numFmtId="14" fontId="0" fillId="0" borderId="23" xfId="0" applyNumberFormat="1" applyFont="1" applyBorder="1" applyAlignment="1">
      <alignment/>
    </xf>
    <xf numFmtId="178" fontId="0" fillId="0" borderId="23" xfId="49" applyFont="1" applyFill="1" applyBorder="1" applyAlignment="1" applyProtection="1">
      <alignment horizontal="center"/>
      <protection/>
    </xf>
    <xf numFmtId="14" fontId="0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0" fillId="0" borderId="23" xfId="0" applyBorder="1" applyAlignment="1">
      <alignment horizontal="left"/>
    </xf>
    <xf numFmtId="178" fontId="0" fillId="0" borderId="23" xfId="49" applyBorder="1" applyAlignment="1">
      <alignment horizontal="left"/>
    </xf>
    <xf numFmtId="178" fontId="0" fillId="0" borderId="23" xfId="49" applyFill="1" applyBorder="1" applyAlignment="1" applyProtection="1">
      <alignment horizontal="left"/>
      <protection/>
    </xf>
    <xf numFmtId="1" fontId="0" fillId="0" borderId="23" xfId="0" applyNumberFormat="1" applyBorder="1" applyAlignment="1">
      <alignment/>
    </xf>
    <xf numFmtId="0" fontId="5" fillId="0" borderId="23" xfId="0" applyFont="1" applyBorder="1" applyAlignment="1">
      <alignment/>
    </xf>
    <xf numFmtId="178" fontId="0" fillId="0" borderId="23" xfId="49" applyFill="1" applyBorder="1" applyAlignment="1" applyProtection="1">
      <alignment/>
      <protection/>
    </xf>
    <xf numFmtId="178" fontId="0" fillId="0" borderId="24" xfId="49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79" fontId="0" fillId="0" borderId="11" xfId="49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179" fontId="0" fillId="0" borderId="23" xfId="49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79" fontId="0" fillId="0" borderId="20" xfId="49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179" fontId="0" fillId="0" borderId="23" xfId="49" applyNumberFormat="1" applyFont="1" applyFill="1" applyBorder="1" applyAlignment="1" applyProtection="1">
      <alignment/>
      <protection/>
    </xf>
    <xf numFmtId="1" fontId="0" fillId="0" borderId="23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7" fillId="34" borderId="27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182" fontId="7" fillId="35" borderId="27" xfId="49" applyNumberFormat="1" applyFont="1" applyFill="1" applyBorder="1" applyAlignment="1">
      <alignment horizontal="center" vertical="justify"/>
    </xf>
    <xf numFmtId="178" fontId="8" fillId="36" borderId="27" xfId="49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82" fontId="7" fillId="35" borderId="28" xfId="49" applyNumberFormat="1" applyFont="1" applyFill="1" applyBorder="1" applyAlignment="1">
      <alignment horizontal="center" vertical="justify"/>
    </xf>
    <xf numFmtId="178" fontId="8" fillId="36" borderId="28" xfId="49" applyFont="1" applyFill="1" applyBorder="1" applyAlignment="1">
      <alignment horizontal="center"/>
    </xf>
    <xf numFmtId="0" fontId="9" fillId="0" borderId="25" xfId="0" applyFont="1" applyFill="1" applyBorder="1" applyAlignment="1" applyProtection="1">
      <alignment/>
      <protection locked="0"/>
    </xf>
    <xf numFmtId="178" fontId="10" fillId="0" borderId="25" xfId="49" applyFont="1" applyFill="1" applyBorder="1" applyAlignment="1">
      <alignment horizontal="center"/>
    </xf>
    <xf numFmtId="182" fontId="9" fillId="0" borderId="25" xfId="49" applyNumberFormat="1" applyFont="1" applyFill="1" applyBorder="1" applyAlignment="1">
      <alignment horizontal="center"/>
    </xf>
    <xf numFmtId="178" fontId="11" fillId="0" borderId="25" xfId="49" applyFont="1" applyFill="1" applyBorder="1" applyAlignment="1">
      <alignment horizontal="center"/>
    </xf>
    <xf numFmtId="4" fontId="11" fillId="0" borderId="25" xfId="49" applyNumberFormat="1" applyFont="1" applyFill="1" applyBorder="1" applyAlignment="1">
      <alignment horizontal="center"/>
    </xf>
    <xf numFmtId="178" fontId="10" fillId="0" borderId="23" xfId="49" applyFont="1" applyFill="1" applyBorder="1" applyAlignment="1">
      <alignment horizontal="center"/>
    </xf>
    <xf numFmtId="182" fontId="9" fillId="0" borderId="23" xfId="49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178" fontId="10" fillId="0" borderId="0" xfId="49" applyFont="1" applyFill="1" applyBorder="1" applyAlignment="1">
      <alignment horizontal="center"/>
    </xf>
    <xf numFmtId="182" fontId="9" fillId="0" borderId="0" xfId="49" applyNumberFormat="1" applyFont="1" applyFill="1" applyBorder="1" applyAlignment="1">
      <alignment horizontal="center"/>
    </xf>
    <xf numFmtId="178" fontId="11" fillId="0" borderId="0" xfId="49" applyFont="1" applyFill="1" applyBorder="1" applyAlignment="1">
      <alignment horizontal="center"/>
    </xf>
    <xf numFmtId="4" fontId="11" fillId="0" borderId="0" xfId="49" applyNumberFormat="1" applyFont="1" applyFill="1" applyBorder="1" applyAlignment="1">
      <alignment horizontal="center"/>
    </xf>
    <xf numFmtId="178" fontId="10" fillId="0" borderId="29" xfId="49" applyFont="1" applyFill="1" applyBorder="1" applyAlignment="1">
      <alignment horizontal="center"/>
    </xf>
    <xf numFmtId="182" fontId="9" fillId="0" borderId="29" xfId="49" applyNumberFormat="1" applyFont="1" applyFill="1" applyBorder="1" applyAlignment="1">
      <alignment horizontal="center"/>
    </xf>
    <xf numFmtId="178" fontId="11" fillId="0" borderId="29" xfId="49" applyFont="1" applyFill="1" applyBorder="1" applyAlignment="1">
      <alignment horizontal="center"/>
    </xf>
    <xf numFmtId="4" fontId="11" fillId="0" borderId="29" xfId="49" applyNumberFormat="1" applyFont="1" applyFill="1" applyBorder="1" applyAlignment="1">
      <alignment horizontal="center"/>
    </xf>
    <xf numFmtId="178" fontId="11" fillId="0" borderId="23" xfId="49" applyFont="1" applyFill="1" applyBorder="1" applyAlignment="1">
      <alignment horizontal="center"/>
    </xf>
    <xf numFmtId="4" fontId="11" fillId="0" borderId="23" xfId="49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178" fontId="0" fillId="0" borderId="0" xfId="49" applyBorder="1" applyAlignment="1">
      <alignment horizontal="left"/>
    </xf>
    <xf numFmtId="0" fontId="7" fillId="34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182" fontId="7" fillId="35" borderId="23" xfId="49" applyNumberFormat="1" applyFont="1" applyFill="1" applyBorder="1" applyAlignment="1">
      <alignment horizontal="center" vertical="justify"/>
    </xf>
    <xf numFmtId="178" fontId="8" fillId="36" borderId="23" xfId="49" applyFont="1" applyFill="1" applyBorder="1" applyAlignment="1">
      <alignment horizontal="center"/>
    </xf>
    <xf numFmtId="178" fontId="0" fillId="0" borderId="23" xfId="49" applyFont="1" applyFill="1" applyBorder="1" applyAlignment="1" applyProtection="1">
      <alignment/>
      <protection/>
    </xf>
    <xf numFmtId="178" fontId="0" fillId="0" borderId="11" xfId="49" applyFont="1" applyFill="1" applyBorder="1" applyAlignment="1" applyProtection="1">
      <alignment/>
      <protection/>
    </xf>
    <xf numFmtId="178" fontId="0" fillId="0" borderId="10" xfId="49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9" fillId="0" borderId="25" xfId="0" applyFont="1" applyFill="1" applyBorder="1" applyAlignment="1" applyProtection="1">
      <alignment horizontal="center"/>
      <protection locked="0"/>
    </xf>
    <xf numFmtId="178" fontId="10" fillId="0" borderId="25" xfId="49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178" fontId="0" fillId="0" borderId="11" xfId="49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178" fontId="0" fillId="0" borderId="23" xfId="49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 locked="0"/>
    </xf>
    <xf numFmtId="182" fontId="11" fillId="0" borderId="25" xfId="49" applyNumberFormat="1" applyFont="1" applyFill="1" applyBorder="1" applyAlignment="1">
      <alignment horizontal="center"/>
    </xf>
    <xf numFmtId="0" fontId="11" fillId="0" borderId="25" xfId="0" applyFont="1" applyFill="1" applyBorder="1" applyAlignment="1" applyProtection="1">
      <alignment horizontal="center"/>
      <protection locked="0"/>
    </xf>
    <xf numFmtId="178" fontId="11" fillId="0" borderId="25" xfId="49" applyFont="1" applyFill="1" applyBorder="1" applyAlignment="1">
      <alignment horizontal="left"/>
    </xf>
    <xf numFmtId="0" fontId="9" fillId="34" borderId="0" xfId="0" applyFont="1" applyFill="1" applyBorder="1" applyAlignment="1" applyProtection="1">
      <alignment/>
      <protection locked="0"/>
    </xf>
    <xf numFmtId="182" fontId="9" fillId="34" borderId="0" xfId="49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178" fontId="0" fillId="0" borderId="23" xfId="49" applyFont="1" applyFill="1" applyBorder="1" applyAlignment="1" applyProtection="1">
      <alignment/>
      <protection/>
    </xf>
    <xf numFmtId="178" fontId="0" fillId="0" borderId="23" xfId="49" applyFont="1" applyFill="1" applyBorder="1" applyAlignment="1" applyProtection="1">
      <alignment horizontal="center"/>
      <protection/>
    </xf>
    <xf numFmtId="178" fontId="12" fillId="34" borderId="0" xfId="0" applyNumberFormat="1" applyFont="1" applyFill="1" applyAlignment="1">
      <alignment horizontal="left"/>
    </xf>
    <xf numFmtId="4" fontId="13" fillId="34" borderId="0" xfId="0" applyNumberFormat="1" applyFont="1" applyFill="1" applyAlignment="1">
      <alignment/>
    </xf>
    <xf numFmtId="178" fontId="12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78" fontId="12" fillId="34" borderId="0" xfId="0" applyNumberFormat="1" applyFont="1" applyFill="1" applyAlignment="1">
      <alignment/>
    </xf>
    <xf numFmtId="4" fontId="13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182" fontId="1" fillId="34" borderId="0" xfId="0" applyNumberFormat="1" applyFont="1" applyFill="1" applyAlignment="1">
      <alignment/>
    </xf>
    <xf numFmtId="178" fontId="14" fillId="34" borderId="0" xfId="49" applyFont="1" applyFill="1" applyBorder="1" applyAlignment="1">
      <alignment horizontal="center"/>
    </xf>
    <xf numFmtId="4" fontId="15" fillId="34" borderId="0" xfId="49" applyNumberFormat="1" applyFont="1" applyFill="1" applyBorder="1" applyAlignment="1">
      <alignment horizontal="center"/>
    </xf>
    <xf numFmtId="182" fontId="11" fillId="34" borderId="0" xfId="49" applyNumberFormat="1" applyFont="1" applyFill="1" applyBorder="1" applyAlignment="1">
      <alignment horizontal="center"/>
    </xf>
    <xf numFmtId="178" fontId="12" fillId="34" borderId="0" xfId="0" applyNumberFormat="1" applyFont="1" applyFill="1" applyAlignment="1">
      <alignment/>
    </xf>
    <xf numFmtId="178" fontId="12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178" fontId="12" fillId="34" borderId="0" xfId="0" applyNumberFormat="1" applyFont="1" applyFill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1" fontId="0" fillId="39" borderId="23" xfId="0" applyNumberForma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23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0" fillId="40" borderId="0" xfId="0" applyFill="1" applyAlignment="1">
      <alignment/>
    </xf>
    <xf numFmtId="178" fontId="1" fillId="37" borderId="32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0" fontId="0" fillId="40" borderId="23" xfId="0" applyFont="1" applyFill="1" applyBorder="1" applyAlignment="1">
      <alignment horizontal="center"/>
    </xf>
    <xf numFmtId="178" fontId="10" fillId="0" borderId="23" xfId="49" applyFont="1" applyFill="1" applyBorder="1" applyAlignment="1">
      <alignment horizontal="left"/>
    </xf>
    <xf numFmtId="183" fontId="0" fillId="0" borderId="23" xfId="49" applyNumberFormat="1" applyFont="1" applyFill="1" applyBorder="1" applyAlignment="1" applyProtection="1">
      <alignment horizontal="left"/>
      <protection/>
    </xf>
    <xf numFmtId="183" fontId="0" fillId="0" borderId="23" xfId="49" applyNumberFormat="1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178" fontId="0" fillId="0" borderId="23" xfId="49" applyFont="1" applyBorder="1" applyAlignment="1">
      <alignment/>
    </xf>
    <xf numFmtId="183" fontId="0" fillId="0" borderId="23" xfId="49" applyNumberFormat="1" applyFont="1" applyFill="1" applyBorder="1" applyAlignment="1" applyProtection="1">
      <alignment/>
      <protection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" fontId="20" fillId="0" borderId="0" xfId="0" applyNumberFormat="1" applyFont="1" applyAlignment="1">
      <alignment/>
    </xf>
    <xf numFmtId="0" fontId="0" fillId="4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8" fontId="65" fillId="0" borderId="23" xfId="49" applyFont="1" applyFill="1" applyBorder="1" applyAlignment="1">
      <alignment horizontal="left"/>
    </xf>
    <xf numFmtId="178" fontId="65" fillId="0" borderId="23" xfId="49" applyFont="1" applyFill="1" applyBorder="1" applyAlignment="1">
      <alignment horizontal="center"/>
    </xf>
    <xf numFmtId="178" fontId="65" fillId="0" borderId="25" xfId="49" applyFont="1" applyFill="1" applyBorder="1" applyAlignment="1">
      <alignment horizontal="left"/>
    </xf>
    <xf numFmtId="178" fontId="65" fillId="0" borderId="25" xfId="49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178" fontId="11" fillId="0" borderId="23" xfId="49" applyFont="1" applyFill="1" applyBorder="1" applyAlignment="1">
      <alignment horizontal="left"/>
    </xf>
    <xf numFmtId="0" fontId="9" fillId="0" borderId="29" xfId="0" applyFont="1" applyFill="1" applyBorder="1" applyAlignment="1" applyProtection="1">
      <alignment horizontal="center"/>
      <protection locked="0"/>
    </xf>
    <xf numFmtId="0" fontId="66" fillId="40" borderId="0" xfId="0" applyFont="1" applyFill="1" applyBorder="1" applyAlignment="1">
      <alignment horizontal="center"/>
    </xf>
    <xf numFmtId="183" fontId="0" fillId="0" borderId="23" xfId="49" applyNumberFormat="1" applyFont="1" applyFill="1" applyBorder="1" applyAlignment="1">
      <alignment/>
    </xf>
    <xf numFmtId="0" fontId="0" fillId="0" borderId="24" xfId="0" applyBorder="1" applyAlignment="1">
      <alignment/>
    </xf>
    <xf numFmtId="0" fontId="4" fillId="40" borderId="23" xfId="0" applyFont="1" applyFill="1" applyBorder="1" applyAlignment="1">
      <alignment horizontal="center"/>
    </xf>
    <xf numFmtId="182" fontId="9" fillId="40" borderId="23" xfId="49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178" fontId="11" fillId="40" borderId="23" xfId="49" applyFont="1" applyFill="1" applyBorder="1" applyAlignment="1">
      <alignment horizontal="center"/>
    </xf>
    <xf numFmtId="4" fontId="11" fillId="40" borderId="23" xfId="49" applyNumberFormat="1" applyFont="1" applyFill="1" applyBorder="1" applyAlignment="1">
      <alignment horizontal="center"/>
    </xf>
    <xf numFmtId="4" fontId="7" fillId="40" borderId="23" xfId="49" applyNumberFormat="1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178" fontId="1" fillId="37" borderId="22" xfId="0" applyNumberFormat="1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3" xfId="0" applyFont="1" applyFill="1" applyBorder="1" applyAlignment="1">
      <alignment/>
    </xf>
    <xf numFmtId="178" fontId="0" fillId="40" borderId="23" xfId="49" applyFont="1" applyFill="1" applyBorder="1" applyAlignment="1" applyProtection="1">
      <alignment horizontal="left"/>
      <protection/>
    </xf>
    <xf numFmtId="0" fontId="9" fillId="40" borderId="23" xfId="0" applyFont="1" applyFill="1" applyBorder="1" applyAlignment="1" applyProtection="1">
      <alignment horizontal="center"/>
      <protection locked="0"/>
    </xf>
    <xf numFmtId="178" fontId="10" fillId="40" borderId="25" xfId="49" applyFont="1" applyFill="1" applyBorder="1" applyAlignment="1">
      <alignment horizontal="left"/>
    </xf>
    <xf numFmtId="178" fontId="10" fillId="40" borderId="25" xfId="49" applyFont="1" applyFill="1" applyBorder="1" applyAlignment="1">
      <alignment horizontal="center"/>
    </xf>
    <xf numFmtId="178" fontId="0" fillId="40" borderId="23" xfId="49" applyFill="1" applyBorder="1" applyAlignment="1">
      <alignment/>
    </xf>
    <xf numFmtId="178" fontId="0" fillId="40" borderId="33" xfId="49" applyFont="1" applyFill="1" applyBorder="1" applyAlignment="1">
      <alignment/>
    </xf>
    <xf numFmtId="178" fontId="10" fillId="40" borderId="23" xfId="49" applyFont="1" applyFill="1" applyBorder="1" applyAlignment="1">
      <alignment horizontal="left"/>
    </xf>
    <xf numFmtId="178" fontId="10" fillId="40" borderId="34" xfId="49" applyFont="1" applyFill="1" applyBorder="1" applyAlignment="1">
      <alignment horizontal="center"/>
    </xf>
    <xf numFmtId="178" fontId="0" fillId="40" borderId="23" xfId="49" applyFont="1" applyFill="1" applyBorder="1" applyAlignment="1" applyProtection="1">
      <alignment/>
      <protection/>
    </xf>
    <xf numFmtId="178" fontId="10" fillId="40" borderId="23" xfId="49" applyFont="1" applyFill="1" applyBorder="1" applyAlignment="1">
      <alignment horizontal="center"/>
    </xf>
    <xf numFmtId="178" fontId="0" fillId="40" borderId="23" xfId="49" applyFont="1" applyFill="1" applyBorder="1" applyAlignment="1" applyProtection="1">
      <alignment/>
      <protection/>
    </xf>
    <xf numFmtId="1" fontId="0" fillId="41" borderId="10" xfId="0" applyNumberForma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41" borderId="23" xfId="0" applyFont="1" applyFill="1" applyBorder="1" applyAlignment="1">
      <alignment horizontal="center"/>
    </xf>
    <xf numFmtId="0" fontId="0" fillId="42" borderId="23" xfId="0" applyFont="1" applyFill="1" applyBorder="1" applyAlignment="1">
      <alignment horizontal="center"/>
    </xf>
    <xf numFmtId="1" fontId="0" fillId="0" borderId="23" xfId="0" applyNumberFormat="1" applyFont="1" applyBorder="1" applyAlignment="1">
      <alignment/>
    </xf>
    <xf numFmtId="0" fontId="0" fillId="37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/>
    </xf>
    <xf numFmtId="0" fontId="0" fillId="44" borderId="23" xfId="0" applyFont="1" applyFill="1" applyBorder="1" applyAlignment="1">
      <alignment/>
    </xf>
    <xf numFmtId="178" fontId="0" fillId="0" borderId="23" xfId="49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34" borderId="35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182" fontId="7" fillId="35" borderId="35" xfId="49" applyNumberFormat="1" applyFont="1" applyFill="1" applyBorder="1" applyAlignment="1">
      <alignment horizontal="center" vertical="justify"/>
    </xf>
    <xf numFmtId="178" fontId="8" fillId="36" borderId="35" xfId="49" applyFont="1" applyFill="1" applyBorder="1" applyAlignment="1">
      <alignment horizontal="center"/>
    </xf>
    <xf numFmtId="14" fontId="0" fillId="40" borderId="23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9" fillId="0" borderId="23" xfId="0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 applyProtection="1">
      <alignment horizontal="right"/>
      <protection locked="0"/>
    </xf>
    <xf numFmtId="9" fontId="0" fillId="0" borderId="34" xfId="56" applyFont="1" applyFill="1" applyBorder="1" applyAlignment="1" applyProtection="1">
      <alignment horizontal="center"/>
      <protection/>
    </xf>
    <xf numFmtId="9" fontId="0" fillId="0" borderId="20" xfId="56" applyFont="1" applyFill="1" applyBorder="1" applyAlignment="1" applyProtection="1">
      <alignment horizontal="center"/>
      <protection/>
    </xf>
    <xf numFmtId="1" fontId="0" fillId="41" borderId="23" xfId="0" applyNumberForma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8" fontId="0" fillId="0" borderId="23" xfId="49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4" fontId="1" fillId="37" borderId="22" xfId="0" applyNumberFormat="1" applyFont="1" applyFill="1" applyBorder="1" applyAlignment="1">
      <alignment horizontal="center"/>
    </xf>
    <xf numFmtId="0" fontId="1" fillId="35" borderId="23" xfId="0" applyNumberFormat="1" applyFont="1" applyFill="1" applyBorder="1" applyAlignment="1">
      <alignment horizontal="center" wrapText="1"/>
    </xf>
    <xf numFmtId="0" fontId="1" fillId="35" borderId="23" xfId="0" applyFont="1" applyFill="1" applyBorder="1" applyAlignment="1">
      <alignment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0" fontId="0" fillId="37" borderId="23" xfId="0" applyFill="1" applyBorder="1" applyAlignment="1">
      <alignment horizontal="center"/>
    </xf>
    <xf numFmtId="182" fontId="9" fillId="0" borderId="23" xfId="49" applyNumberFormat="1" applyFont="1" applyFill="1" applyBorder="1" applyAlignment="1">
      <alignment/>
    </xf>
    <xf numFmtId="178" fontId="0" fillId="0" borderId="0" xfId="0" applyNumberFormat="1" applyAlignment="1">
      <alignment/>
    </xf>
    <xf numFmtId="14" fontId="0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38" xfId="0" applyNumberFormat="1" applyFont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23" xfId="0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37" borderId="23" xfId="0" applyFont="1" applyFill="1" applyBorder="1" applyAlignment="1">
      <alignment horizontal="left"/>
    </xf>
    <xf numFmtId="0" fontId="0" fillId="41" borderId="11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3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14" fontId="0" fillId="0" borderId="23" xfId="0" applyNumberFormat="1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/>
    </xf>
    <xf numFmtId="178" fontId="0" fillId="0" borderId="23" xfId="49" applyFont="1" applyFill="1" applyBorder="1" applyAlignment="1" applyProtection="1">
      <alignment horizontal="left"/>
      <protection/>
    </xf>
    <xf numFmtId="0" fontId="0" fillId="42" borderId="23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39" borderId="23" xfId="0" applyFill="1" applyBorder="1" applyAlignment="1">
      <alignment horizontal="center"/>
    </xf>
    <xf numFmtId="178" fontId="0" fillId="0" borderId="23" xfId="49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9" fillId="0" borderId="34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/>
    </xf>
    <xf numFmtId="178" fontId="12" fillId="34" borderId="0" xfId="49" applyFont="1" applyFill="1" applyBorder="1" applyAlignment="1">
      <alignment horizontal="center"/>
    </xf>
    <xf numFmtId="182" fontId="0" fillId="34" borderId="0" xfId="49" applyNumberFormat="1" applyFont="1" applyFill="1" applyBorder="1" applyAlignment="1">
      <alignment horizontal="center"/>
    </xf>
    <xf numFmtId="4" fontId="13" fillId="34" borderId="0" xfId="49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3" xfId="49" applyNumberFormat="1" applyFont="1" applyFill="1" applyBorder="1" applyAlignment="1" applyProtection="1">
      <alignment/>
      <protection/>
    </xf>
    <xf numFmtId="183" fontId="0" fillId="0" borderId="23" xfId="49" applyNumberFormat="1" applyFont="1" applyFill="1" applyBorder="1" applyAlignment="1" applyProtection="1">
      <alignment horizontal="center"/>
      <protection/>
    </xf>
    <xf numFmtId="4" fontId="0" fillId="0" borderId="23" xfId="49" applyNumberFormat="1" applyFont="1" applyFill="1" applyBorder="1" applyAlignment="1" applyProtection="1">
      <alignment horizontal="center"/>
      <protection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3" xfId="0" applyNumberFormat="1" applyFill="1" applyBorder="1" applyAlignment="1">
      <alignment/>
    </xf>
    <xf numFmtId="0" fontId="0" fillId="45" borderId="23" xfId="0" applyFill="1" applyBorder="1" applyAlignment="1">
      <alignment horizontal="center"/>
    </xf>
    <xf numFmtId="178" fontId="0" fillId="0" borderId="23" xfId="49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>
      <alignment horizontal="right"/>
    </xf>
    <xf numFmtId="1" fontId="0" fillId="44" borderId="23" xfId="0" applyNumberFormat="1" applyFill="1" applyBorder="1" applyAlignment="1">
      <alignment horizontal="center"/>
    </xf>
    <xf numFmtId="0" fontId="9" fillId="0" borderId="23" xfId="0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>
      <alignment/>
    </xf>
    <xf numFmtId="1" fontId="0" fillId="38" borderId="23" xfId="0" applyNumberFormat="1" applyFill="1" applyBorder="1" applyAlignment="1">
      <alignment horizontal="center"/>
    </xf>
    <xf numFmtId="1" fontId="0" fillId="41" borderId="23" xfId="0" applyNumberFormat="1" applyFont="1" applyFill="1" applyBorder="1" applyAlignment="1">
      <alignment horizontal="center"/>
    </xf>
    <xf numFmtId="0" fontId="0" fillId="23" borderId="23" xfId="0" applyFont="1" applyFill="1" applyBorder="1" applyAlignment="1">
      <alignment horizontal="center"/>
    </xf>
    <xf numFmtId="0" fontId="11" fillId="0" borderId="23" xfId="0" applyFont="1" applyFill="1" applyBorder="1" applyAlignment="1" applyProtection="1">
      <alignment horizontal="center"/>
      <protection locked="0"/>
    </xf>
    <xf numFmtId="183" fontId="0" fillId="0" borderId="23" xfId="49" applyNumberFormat="1" applyFont="1" applyFill="1" applyBorder="1" applyAlignment="1">
      <alignment horizontal="center"/>
    </xf>
    <xf numFmtId="183" fontId="0" fillId="0" borderId="23" xfId="49" applyNumberFormat="1" applyFont="1" applyFill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9" fillId="0" borderId="23" xfId="0" applyFont="1" applyFill="1" applyBorder="1" applyAlignment="1" applyProtection="1">
      <alignment/>
      <protection locked="0"/>
    </xf>
    <xf numFmtId="178" fontId="1" fillId="37" borderId="0" xfId="0" applyNumberFormat="1" applyFont="1" applyFill="1" applyBorder="1" applyAlignment="1">
      <alignment/>
    </xf>
    <xf numFmtId="0" fontId="67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8" borderId="2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26" borderId="23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67" fillId="25" borderId="10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1" fontId="0" fillId="25" borderId="23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28" borderId="23" xfId="0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5" borderId="3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1" fontId="0" fillId="28" borderId="23" xfId="0" applyNumberFormat="1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1" fontId="0" fillId="25" borderId="23" xfId="0" applyNumberFormat="1" applyFill="1" applyBorder="1" applyAlignment="1">
      <alignment horizontal="center"/>
    </xf>
    <xf numFmtId="1" fontId="0" fillId="24" borderId="23" xfId="0" applyNumberFormat="1" applyFill="1" applyBorder="1" applyAlignment="1">
      <alignment horizontal="center"/>
    </xf>
    <xf numFmtId="1" fontId="0" fillId="25" borderId="11" xfId="0" applyNumberFormat="1" applyFill="1" applyBorder="1" applyAlignment="1">
      <alignment horizontal="center"/>
    </xf>
    <xf numFmtId="1" fontId="3" fillId="24" borderId="23" xfId="0" applyNumberFormat="1" applyFont="1" applyFill="1" applyBorder="1" applyAlignment="1">
      <alignment horizontal="center" wrapText="1"/>
    </xf>
    <xf numFmtId="1" fontId="3" fillId="38" borderId="23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8" fontId="12" fillId="0" borderId="0" xfId="49" applyFont="1" applyFill="1" applyBorder="1" applyAlignment="1">
      <alignment horizontal="center"/>
    </xf>
    <xf numFmtId="182" fontId="0" fillId="37" borderId="0" xfId="49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4" fontId="1" fillId="0" borderId="23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14" fontId="0" fillId="0" borderId="34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9" fontId="0" fillId="0" borderId="12" xfId="49" applyNumberFormat="1" applyFont="1" applyFill="1" applyBorder="1" applyAlignment="1" applyProtection="1">
      <alignment horizontal="center"/>
      <protection/>
    </xf>
    <xf numFmtId="4" fontId="1" fillId="34" borderId="32" xfId="0" applyNumberFormat="1" applyFont="1" applyFill="1" applyBorder="1" applyAlignment="1">
      <alignment/>
    </xf>
    <xf numFmtId="178" fontId="11" fillId="0" borderId="33" xfId="49" applyFont="1" applyFill="1" applyBorder="1" applyAlignment="1">
      <alignment horizontal="center"/>
    </xf>
    <xf numFmtId="178" fontId="11" fillId="0" borderId="23" xfId="49" applyFont="1" applyFill="1" applyBorder="1" applyAlignment="1">
      <alignment horizontal="right"/>
    </xf>
    <xf numFmtId="178" fontId="12" fillId="34" borderId="0" xfId="0" applyNumberFormat="1" applyFont="1" applyFill="1" applyAlignment="1">
      <alignment horizontal="right"/>
    </xf>
    <xf numFmtId="0" fontId="4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8" fontId="0" fillId="0" borderId="11" xfId="49" applyFont="1" applyFill="1" applyBorder="1" applyAlignment="1" applyProtection="1">
      <alignment/>
      <protection/>
    </xf>
    <xf numFmtId="178" fontId="11" fillId="0" borderId="23" xfId="49" applyFont="1" applyBorder="1" applyAlignment="1">
      <alignment horizontal="center"/>
    </xf>
    <xf numFmtId="178" fontId="0" fillId="0" borderId="0" xfId="49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9" fontId="0" fillId="0" borderId="39" xfId="56" applyFont="1" applyFill="1" applyBorder="1" applyAlignment="1" applyProtection="1">
      <alignment horizontal="center"/>
      <protection/>
    </xf>
    <xf numFmtId="9" fontId="0" fillId="0" borderId="38" xfId="56" applyFont="1" applyFill="1" applyBorder="1" applyAlignment="1" applyProtection="1">
      <alignment horizontal="center"/>
      <protection/>
    </xf>
    <xf numFmtId="9" fontId="0" fillId="0" borderId="40" xfId="56" applyFont="1" applyFill="1" applyBorder="1" applyAlignment="1" applyProtection="1">
      <alignment horizontal="center"/>
      <protection/>
    </xf>
    <xf numFmtId="178" fontId="0" fillId="0" borderId="23" xfId="49" applyFont="1" applyFill="1" applyBorder="1" applyAlignment="1" applyProtection="1">
      <alignment horizontal="right"/>
      <protection/>
    </xf>
    <xf numFmtId="178" fontId="0" fillId="0" borderId="23" xfId="49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0" fillId="40" borderId="23" xfId="0" applyFont="1" applyFill="1" applyBorder="1" applyAlignment="1">
      <alignment horizontal="left"/>
    </xf>
    <xf numFmtId="178" fontId="0" fillId="40" borderId="23" xfId="49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178" fontId="24" fillId="0" borderId="25" xfId="49" applyFont="1" applyFill="1" applyBorder="1" applyAlignment="1">
      <alignment horizontal="left"/>
    </xf>
    <xf numFmtId="178" fontId="24" fillId="0" borderId="25" xfId="49" applyFont="1" applyFill="1" applyBorder="1" applyAlignment="1">
      <alignment horizontal="center"/>
    </xf>
    <xf numFmtId="182" fontId="0" fillId="0" borderId="23" xfId="49" applyNumberFormat="1" applyFont="1" applyFill="1" applyBorder="1" applyAlignment="1">
      <alignment horizontal="center"/>
    </xf>
    <xf numFmtId="178" fontId="1" fillId="0" borderId="25" xfId="49" applyFont="1" applyFill="1" applyBorder="1" applyAlignment="1">
      <alignment horizontal="center"/>
    </xf>
    <xf numFmtId="4" fontId="1" fillId="0" borderId="25" xfId="49" applyNumberFormat="1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182" fontId="0" fillId="0" borderId="25" xfId="49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18" borderId="23" xfId="0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9" fontId="0" fillId="0" borderId="26" xfId="56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41" borderId="23" xfId="0" applyFill="1" applyBorder="1" applyAlignment="1">
      <alignment/>
    </xf>
    <xf numFmtId="0" fontId="0" fillId="37" borderId="23" xfId="0" applyFill="1" applyBorder="1" applyAlignment="1">
      <alignment/>
    </xf>
    <xf numFmtId="0" fontId="11" fillId="0" borderId="10" xfId="0" applyFont="1" applyBorder="1" applyAlignment="1">
      <alignment horizontal="center"/>
    </xf>
    <xf numFmtId="178" fontId="9" fillId="0" borderId="0" xfId="0" applyNumberFormat="1" applyFont="1" applyAlignment="1">
      <alignment/>
    </xf>
    <xf numFmtId="0" fontId="9" fillId="34" borderId="0" xfId="0" applyFont="1" applyFill="1" applyAlignment="1">
      <alignment horizontal="center"/>
    </xf>
    <xf numFmtId="178" fontId="14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1" fillId="0" borderId="20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0" fillId="42" borderId="10" xfId="0" applyFill="1" applyBorder="1" applyAlignment="1">
      <alignment/>
    </xf>
    <xf numFmtId="178" fontId="0" fillId="0" borderId="23" xfId="49" applyNumberFormat="1" applyFont="1" applyFill="1" applyBorder="1" applyAlignment="1" applyProtection="1">
      <alignment/>
      <protection/>
    </xf>
    <xf numFmtId="182" fontId="68" fillId="0" borderId="23" xfId="49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0" fillId="25" borderId="34" xfId="0" applyNumberFormat="1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178" fontId="12" fillId="37" borderId="0" xfId="0" applyNumberFormat="1" applyFont="1" applyFill="1" applyAlignment="1">
      <alignment/>
    </xf>
    <xf numFmtId="0" fontId="22" fillId="0" borderId="23" xfId="0" applyFont="1" applyFill="1" applyBorder="1" applyAlignment="1">
      <alignment horizontal="center"/>
    </xf>
    <xf numFmtId="183" fontId="0" fillId="0" borderId="23" xfId="49" applyNumberFormat="1" applyFont="1" applyFill="1" applyBorder="1" applyAlignment="1">
      <alignment/>
    </xf>
    <xf numFmtId="178" fontId="0" fillId="0" borderId="23" xfId="49" applyFill="1" applyBorder="1" applyAlignment="1">
      <alignment horizontal="center"/>
    </xf>
    <xf numFmtId="0" fontId="0" fillId="0" borderId="23" xfId="0" applyFont="1" applyFill="1" applyBorder="1" applyAlignment="1">
      <alignment/>
    </xf>
    <xf numFmtId="178" fontId="0" fillId="0" borderId="23" xfId="49" applyFont="1" applyFill="1" applyBorder="1" applyAlignment="1" applyProtection="1">
      <alignment/>
      <protection/>
    </xf>
    <xf numFmtId="0" fontId="0" fillId="42" borderId="23" xfId="0" applyFont="1" applyFill="1" applyBorder="1" applyAlignment="1">
      <alignment horizontal="left"/>
    </xf>
    <xf numFmtId="0" fontId="0" fillId="42" borderId="23" xfId="0" applyFont="1" applyFill="1" applyBorder="1" applyAlignment="1">
      <alignment/>
    </xf>
    <xf numFmtId="14" fontId="1" fillId="42" borderId="23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8" fontId="0" fillId="0" borderId="25" xfId="49" applyFont="1" applyFill="1" applyBorder="1" applyAlignment="1" applyProtection="1">
      <alignment/>
      <protection/>
    </xf>
    <xf numFmtId="178" fontId="0" fillId="0" borderId="0" xfId="49" applyFont="1" applyBorder="1" applyAlignment="1">
      <alignment horizontal="center"/>
    </xf>
    <xf numFmtId="178" fontId="25" fillId="0" borderId="23" xfId="49" applyFont="1" applyFill="1" applyBorder="1" applyAlignment="1">
      <alignment horizontal="left"/>
    </xf>
    <xf numFmtId="0" fontId="0" fillId="0" borderId="23" xfId="54" applyFont="1" applyBorder="1" applyAlignment="1">
      <alignment horizontal="center"/>
      <protection/>
    </xf>
    <xf numFmtId="0" fontId="22" fillId="40" borderId="23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33" xfId="0" applyNumberFormat="1" applyFont="1" applyFill="1" applyBorder="1" applyAlignment="1">
      <alignment/>
    </xf>
    <xf numFmtId="14" fontId="0" fillId="0" borderId="31" xfId="0" applyNumberFormat="1" applyFont="1" applyBorder="1" applyAlignment="1">
      <alignment horizontal="center"/>
    </xf>
    <xf numFmtId="179" fontId="0" fillId="0" borderId="31" xfId="49" applyNumberFormat="1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78" fontId="0" fillId="0" borderId="11" xfId="49" applyFont="1" applyFill="1" applyBorder="1" applyAlignment="1" applyProtection="1">
      <alignment horizontal="left"/>
      <protection/>
    </xf>
    <xf numFmtId="178" fontId="0" fillId="0" borderId="12" xfId="49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14" fontId="1" fillId="0" borderId="20" xfId="0" applyNumberFormat="1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2" borderId="11" xfId="0" applyFill="1" applyBorder="1" applyAlignment="1">
      <alignment/>
    </xf>
    <xf numFmtId="178" fontId="14" fillId="34" borderId="0" xfId="0" applyNumberFormat="1" applyFont="1" applyFill="1" applyAlignment="1">
      <alignment horizontal="center"/>
    </xf>
    <xf numFmtId="0" fontId="0" fillId="0" borderId="31" xfId="0" applyFill="1" applyBorder="1" applyAlignment="1">
      <alignment horizontal="left"/>
    </xf>
    <xf numFmtId="14" fontId="1" fillId="0" borderId="3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178" fontId="0" fillId="0" borderId="31" xfId="49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 locked="0"/>
    </xf>
    <xf numFmtId="178" fontId="10" fillId="0" borderId="31" xfId="49" applyFont="1" applyFill="1" applyBorder="1" applyAlignment="1">
      <alignment horizontal="center"/>
    </xf>
    <xf numFmtId="182" fontId="9" fillId="0" borderId="31" xfId="49" applyNumberFormat="1" applyFont="1" applyFill="1" applyBorder="1" applyAlignment="1">
      <alignment horizontal="center"/>
    </xf>
    <xf numFmtId="178" fontId="11" fillId="0" borderId="31" xfId="49" applyFont="1" applyFill="1" applyBorder="1" applyAlignment="1">
      <alignment horizontal="center"/>
    </xf>
    <xf numFmtId="4" fontId="11" fillId="0" borderId="31" xfId="49" applyNumberFormat="1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78" fontId="1" fillId="37" borderId="22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25" xfId="0" applyNumberFormat="1" applyFont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183" fontId="0" fillId="0" borderId="25" xfId="49" applyNumberFormat="1" applyFont="1" applyFill="1" applyBorder="1" applyAlignment="1" applyProtection="1">
      <alignment/>
      <protection/>
    </xf>
    <xf numFmtId="0" fontId="0" fillId="41" borderId="23" xfId="0" applyFont="1" applyFill="1" applyBorder="1" applyAlignment="1">
      <alignment horizontal="left"/>
    </xf>
    <xf numFmtId="0" fontId="0" fillId="25" borderId="25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35" xfId="0" applyFont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37" borderId="25" xfId="0" applyFill="1" applyBorder="1" applyAlignment="1">
      <alignment/>
    </xf>
    <xf numFmtId="0" fontId="0" fillId="0" borderId="11" xfId="0" applyBorder="1" applyAlignment="1">
      <alignment/>
    </xf>
    <xf numFmtId="1" fontId="0" fillId="37" borderId="23" xfId="0" applyNumberFormat="1" applyFont="1" applyFill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1" fontId="2" fillId="0" borderId="48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78" fontId="0" fillId="0" borderId="10" xfId="49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23" xfId="49" applyFont="1" applyFill="1" applyBorder="1" applyAlignment="1" applyProtection="1">
      <alignment horizontal="right"/>
      <protection/>
    </xf>
    <xf numFmtId="4" fontId="0" fillId="0" borderId="23" xfId="49" applyNumberFormat="1" applyFont="1" applyFill="1" applyBorder="1" applyAlignment="1" applyProtection="1">
      <alignment/>
      <protection/>
    </xf>
    <xf numFmtId="183" fontId="0" fillId="0" borderId="23" xfId="49" applyNumberFormat="1" applyFont="1" applyFill="1" applyBorder="1" applyAlignment="1" applyProtection="1">
      <alignment/>
      <protection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" fontId="1" fillId="37" borderId="3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0" fontId="0" fillId="46" borderId="23" xfId="0" applyFont="1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0" fontId="0" fillId="46" borderId="23" xfId="0" applyFont="1" applyFill="1" applyBorder="1" applyAlignment="1">
      <alignment horizontal="center"/>
    </xf>
    <xf numFmtId="0" fontId="0" fillId="41" borderId="23" xfId="0" applyFont="1" applyFill="1" applyBorder="1" applyAlignment="1">
      <alignment/>
    </xf>
    <xf numFmtId="183" fontId="67" fillId="0" borderId="23" xfId="49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182" fontId="11" fillId="35" borderId="28" xfId="49" applyNumberFormat="1" applyFont="1" applyFill="1" applyBorder="1" applyAlignment="1">
      <alignment horizontal="center" vertical="justify"/>
    </xf>
    <xf numFmtId="178" fontId="26" fillId="36" borderId="28" xfId="49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1" fillId="35" borderId="50" xfId="0" applyFont="1" applyFill="1" applyBorder="1" applyAlignment="1">
      <alignment horizontal="center"/>
    </xf>
    <xf numFmtId="182" fontId="11" fillId="35" borderId="51" xfId="49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11" fillId="35" borderId="25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1" fontId="1" fillId="0" borderId="54" xfId="0" applyNumberFormat="1" applyFont="1" applyBorder="1" applyAlignment="1">
      <alignment horizontal="center"/>
    </xf>
    <xf numFmtId="1" fontId="1" fillId="0" borderId="54" xfId="0" applyNumberFormat="1" applyFont="1" applyBorder="1" applyAlignment="1">
      <alignment horizontal="center" wrapText="1"/>
    </xf>
    <xf numFmtId="0" fontId="11" fillId="34" borderId="55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182" fontId="11" fillId="35" borderId="55" xfId="49" applyNumberFormat="1" applyFont="1" applyFill="1" applyBorder="1" applyAlignment="1">
      <alignment horizontal="center" vertical="justify"/>
    </xf>
    <xf numFmtId="178" fontId="26" fillId="36" borderId="55" xfId="49" applyFont="1" applyFill="1" applyBorder="1" applyAlignment="1">
      <alignment horizontal="center"/>
    </xf>
    <xf numFmtId="178" fontId="11" fillId="41" borderId="25" xfId="49" applyFont="1" applyFill="1" applyBorder="1" applyAlignment="1">
      <alignment horizontal="center"/>
    </xf>
    <xf numFmtId="178" fontId="10" fillId="41" borderId="23" xfId="49" applyFont="1" applyFill="1" applyBorder="1" applyAlignment="1">
      <alignment horizontal="center"/>
    </xf>
    <xf numFmtId="178" fontId="10" fillId="41" borderId="25" xfId="49" applyFont="1" applyFill="1" applyBorder="1" applyAlignment="1">
      <alignment horizontal="center"/>
    </xf>
    <xf numFmtId="178" fontId="24" fillId="41" borderId="25" xfId="49" applyFont="1" applyFill="1" applyBorder="1" applyAlignment="1">
      <alignment horizontal="center"/>
    </xf>
    <xf numFmtId="178" fontId="11" fillId="41" borderId="23" xfId="49" applyFont="1" applyFill="1" applyBorder="1" applyAlignment="1">
      <alignment horizontal="center"/>
    </xf>
    <xf numFmtId="178" fontId="24" fillId="41" borderId="23" xfId="49" applyFont="1" applyFill="1" applyBorder="1" applyAlignment="1">
      <alignment horizontal="center"/>
    </xf>
    <xf numFmtId="178" fontId="0" fillId="0" borderId="0" xfId="0" applyNumberFormat="1" applyFont="1" applyFill="1" applyAlignment="1">
      <alignment/>
    </xf>
    <xf numFmtId="183" fontId="0" fillId="0" borderId="0" xfId="0" applyNumberFormat="1" applyAlignment="1">
      <alignment/>
    </xf>
    <xf numFmtId="178" fontId="10" fillId="41" borderId="25" xfId="49" applyFont="1" applyFill="1" applyBorder="1" applyAlignment="1">
      <alignment horizontal="left"/>
    </xf>
    <xf numFmtId="178" fontId="65" fillId="41" borderId="23" xfId="49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78" fontId="0" fillId="0" borderId="0" xfId="0" applyNumberFormat="1" applyFont="1" applyBorder="1" applyAlignment="1">
      <alignment horizontal="center"/>
    </xf>
    <xf numFmtId="178" fontId="10" fillId="41" borderId="23" xfId="49" applyFont="1" applyFill="1" applyBorder="1" applyAlignment="1">
      <alignment horizontal="left"/>
    </xf>
    <xf numFmtId="183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78" fontId="11" fillId="41" borderId="23" xfId="49" applyFont="1" applyFill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9" fillId="41" borderId="25" xfId="0" applyFont="1" applyFill="1" applyBorder="1" applyAlignment="1" applyProtection="1">
      <alignment horizontal="center"/>
      <protection locked="0"/>
    </xf>
    <xf numFmtId="0" fontId="0" fillId="0" borderId="23" xfId="54" applyFont="1" applyFill="1" applyBorder="1" applyAlignment="1">
      <alignment horizontal="left"/>
      <protection/>
    </xf>
    <xf numFmtId="0" fontId="0" fillId="0" borderId="23" xfId="54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/>
    </xf>
    <xf numFmtId="182" fontId="11" fillId="0" borderId="0" xfId="49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0" borderId="59" xfId="0" applyFont="1" applyBorder="1" applyAlignment="1">
      <alignment horizontal="right"/>
    </xf>
    <xf numFmtId="0" fontId="1" fillId="0" borderId="6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1" xfId="0" applyFont="1" applyBorder="1" applyAlignment="1">
      <alignment/>
    </xf>
    <xf numFmtId="178" fontId="0" fillId="0" borderId="62" xfId="49" applyFont="1" applyBorder="1" applyAlignment="1">
      <alignment/>
    </xf>
    <xf numFmtId="0" fontId="0" fillId="0" borderId="59" xfId="0" applyFill="1" applyBorder="1" applyAlignment="1">
      <alignment horizontal="right"/>
    </xf>
    <xf numFmtId="0" fontId="0" fillId="0" borderId="60" xfId="0" applyFont="1" applyBorder="1" applyAlignment="1">
      <alignment/>
    </xf>
    <xf numFmtId="178" fontId="0" fillId="0" borderId="62" xfId="49" applyFont="1" applyFill="1" applyBorder="1" applyAlignment="1">
      <alignment/>
    </xf>
    <xf numFmtId="0" fontId="0" fillId="0" borderId="59" xfId="0" applyBorder="1" applyAlignment="1">
      <alignment horizontal="right"/>
    </xf>
    <xf numFmtId="0" fontId="0" fillId="0" borderId="59" xfId="0" applyFont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1" fillId="0" borderId="55" xfId="49" applyFont="1" applyBorder="1" applyAlignment="1">
      <alignment/>
    </xf>
    <xf numFmtId="178" fontId="1" fillId="37" borderId="0" xfId="49" applyFont="1" applyFill="1" applyBorder="1" applyAlignment="1" applyProtection="1">
      <alignment/>
      <protection/>
    </xf>
    <xf numFmtId="4" fontId="1" fillId="37" borderId="0" xfId="0" applyNumberFormat="1" applyFont="1" applyFill="1" applyAlignment="1">
      <alignment/>
    </xf>
    <xf numFmtId="14" fontId="0" fillId="0" borderId="23" xfId="0" applyNumberFormat="1" applyFont="1" applyBorder="1" applyAlignment="1">
      <alignment horizontal="left"/>
    </xf>
    <xf numFmtId="14" fontId="0" fillId="0" borderId="23" xfId="0" applyNumberFormat="1" applyFont="1" applyFill="1" applyBorder="1" applyAlignment="1">
      <alignment horizontal="left"/>
    </xf>
    <xf numFmtId="14" fontId="1" fillId="0" borderId="23" xfId="0" applyNumberFormat="1" applyFont="1" applyFill="1" applyBorder="1" applyAlignment="1">
      <alignment horizontal="left"/>
    </xf>
    <xf numFmtId="178" fontId="0" fillId="0" borderId="0" xfId="49" applyFont="1" applyAlignment="1">
      <alignment/>
    </xf>
    <xf numFmtId="14" fontId="0" fillId="24" borderId="23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42" borderId="3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178" fontId="0" fillId="0" borderId="31" xfId="49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/>
      <protection locked="0"/>
    </xf>
    <xf numFmtId="178" fontId="11" fillId="37" borderId="23" xfId="49" applyFont="1" applyFill="1" applyBorder="1" applyAlignment="1">
      <alignment horizontal="center"/>
    </xf>
    <xf numFmtId="182" fontId="9" fillId="37" borderId="23" xfId="49" applyNumberFormat="1" applyFont="1" applyFill="1" applyBorder="1" applyAlignment="1">
      <alignment horizontal="center"/>
    </xf>
    <xf numFmtId="4" fontId="11" fillId="37" borderId="23" xfId="49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178" fontId="65" fillId="41" borderId="23" xfId="49" applyFont="1" applyFill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267200" y="981075"/>
          <a:ext cx="11525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47625</xdr:rowOff>
    </xdr:from>
    <xdr:to>
      <xdr:col>11</xdr:col>
      <xdr:colOff>266700</xdr:colOff>
      <xdr:row>12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5325"/>
          <a:ext cx="1619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352925" y="0"/>
          <a:ext cx="11620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47625</xdr:rowOff>
    </xdr:from>
    <xdr:to>
      <xdr:col>11</xdr:col>
      <xdr:colOff>257175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71475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4</xdr:row>
      <xdr:rowOff>0</xdr:rowOff>
    </xdr:from>
    <xdr:to>
      <xdr:col>9</xdr:col>
      <xdr:colOff>85725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676775" y="647700"/>
          <a:ext cx="647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95250</xdr:rowOff>
    </xdr:from>
    <xdr:to>
      <xdr:col>11</xdr:col>
      <xdr:colOff>66675</xdr:colOff>
      <xdr:row>10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419100"/>
          <a:ext cx="113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3</xdr:row>
      <xdr:rowOff>0</xdr:rowOff>
    </xdr:from>
    <xdr:to>
      <xdr:col>9</xdr:col>
      <xdr:colOff>85725</xdr:colOff>
      <xdr:row>9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210050" y="485775"/>
          <a:ext cx="742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38100</xdr:rowOff>
    </xdr:from>
    <xdr:to>
      <xdr:col>11</xdr:col>
      <xdr:colOff>219075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1950"/>
          <a:ext cx="781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66675</xdr:rowOff>
    </xdr:from>
    <xdr:to>
      <xdr:col>11</xdr:col>
      <xdr:colOff>447675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8600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5</xdr:row>
      <xdr:rowOff>57150</xdr:rowOff>
    </xdr:from>
    <xdr:to>
      <xdr:col>11</xdr:col>
      <xdr:colOff>57150</xdr:colOff>
      <xdr:row>13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866775"/>
          <a:ext cx="1333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56</xdr:row>
      <xdr:rowOff>0</xdr:rowOff>
    </xdr:from>
    <xdr:to>
      <xdr:col>9</xdr:col>
      <xdr:colOff>457200</xdr:colOff>
      <xdr:row>62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3952875" y="9448800"/>
          <a:ext cx="1066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11</xdr:col>
      <xdr:colOff>19050</xdr:colOff>
      <xdr:row>10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733425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1428750</xdr:colOff>
      <xdr:row>4</xdr:row>
      <xdr:rowOff>152400</xdr:rowOff>
    </xdr:from>
    <xdr:to>
      <xdr:col>10</xdr:col>
      <xdr:colOff>19050</xdr:colOff>
      <xdr:row>11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286250" y="800100"/>
          <a:ext cx="1819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</xdr:row>
      <xdr:rowOff>123825</xdr:rowOff>
    </xdr:from>
    <xdr:to>
      <xdr:col>10</xdr:col>
      <xdr:colOff>1762125</xdr:colOff>
      <xdr:row>10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47675"/>
          <a:ext cx="1657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1266825</xdr:colOff>
      <xdr:row>0</xdr:row>
      <xdr:rowOff>85725</xdr:rowOff>
    </xdr:from>
    <xdr:to>
      <xdr:col>9</xdr:col>
      <xdr:colOff>628650</xdr:colOff>
      <xdr:row>6</xdr:row>
      <xdr:rowOff>95250</xdr:rowOff>
    </xdr:to>
    <xdr:sp>
      <xdr:nvSpPr>
        <xdr:cNvPr id="1" name="AutoShape 1"/>
        <xdr:cNvSpPr>
          <a:spLocks noChangeAspect="1"/>
        </xdr:cNvSpPr>
      </xdr:nvSpPr>
      <xdr:spPr>
        <a:xfrm>
          <a:off x="4191000" y="8572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28575</xdr:rowOff>
    </xdr:from>
    <xdr:to>
      <xdr:col>10</xdr:col>
      <xdr:colOff>1609725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2114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0</xdr:row>
      <xdr:rowOff>0</xdr:rowOff>
    </xdr:from>
    <xdr:to>
      <xdr:col>9</xdr:col>
      <xdr:colOff>200025</xdr:colOff>
      <xdr:row>9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3990975" y="0"/>
          <a:ext cx="8477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9525</xdr:rowOff>
    </xdr:from>
    <xdr:to>
      <xdr:col>11</xdr:col>
      <xdr:colOff>438150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71450"/>
          <a:ext cx="1514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1485900</xdr:colOff>
      <xdr:row>4</xdr:row>
      <xdr:rowOff>0</xdr:rowOff>
    </xdr:from>
    <xdr:to>
      <xdr:col>12</xdr:col>
      <xdr:colOff>200025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552950" y="647700"/>
          <a:ext cx="676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2</xdr:row>
      <xdr:rowOff>38100</xdr:rowOff>
    </xdr:from>
    <xdr:to>
      <xdr:col>15</xdr:col>
      <xdr:colOff>95250</xdr:colOff>
      <xdr:row>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61950"/>
          <a:ext cx="1819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257675" y="981075"/>
          <a:ext cx="11620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47625</xdr:rowOff>
    </xdr:from>
    <xdr:to>
      <xdr:col>11</xdr:col>
      <xdr:colOff>266700</xdr:colOff>
      <xdr:row>12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5325"/>
          <a:ext cx="1562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3762375" y="619125"/>
          <a:ext cx="1457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1</xdr:row>
      <xdr:rowOff>76200</xdr:rowOff>
    </xdr:from>
    <xdr:to>
      <xdr:col>14</xdr:col>
      <xdr:colOff>619125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38125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1562100</xdr:colOff>
      <xdr:row>3</xdr:row>
      <xdr:rowOff>0</xdr:rowOff>
    </xdr:from>
    <xdr:to>
      <xdr:col>9</xdr:col>
      <xdr:colOff>400050</xdr:colOff>
      <xdr:row>9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648200" y="485775"/>
          <a:ext cx="9239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1</xdr:row>
      <xdr:rowOff>66675</xdr:rowOff>
    </xdr:from>
    <xdr:to>
      <xdr:col>10</xdr:col>
      <xdr:colOff>1228725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163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4514850" y="0"/>
          <a:ext cx="124777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</xdr:row>
      <xdr:rowOff>47625</xdr:rowOff>
    </xdr:from>
    <xdr:to>
      <xdr:col>10</xdr:col>
      <xdr:colOff>1390650</xdr:colOff>
      <xdr:row>10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33400"/>
          <a:ext cx="1743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2</xdr:row>
      <xdr:rowOff>28575</xdr:rowOff>
    </xdr:from>
    <xdr:to>
      <xdr:col>9</xdr:col>
      <xdr:colOff>466725</xdr:colOff>
      <xdr:row>9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362450" y="352425"/>
          <a:ext cx="1209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0</xdr:row>
      <xdr:rowOff>152400</xdr:rowOff>
    </xdr:from>
    <xdr:to>
      <xdr:col>11</xdr:col>
      <xdr:colOff>514350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52400"/>
          <a:ext cx="1571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>
      <xdr:nvSpPr>
        <xdr:cNvPr id="1" name="AutoShape 1"/>
        <xdr:cNvSpPr>
          <a:spLocks noChangeAspect="1"/>
        </xdr:cNvSpPr>
      </xdr:nvSpPr>
      <xdr:spPr>
        <a:xfrm>
          <a:off x="4400550" y="685800"/>
          <a:ext cx="1438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3</xdr:row>
      <xdr:rowOff>57150</xdr:rowOff>
    </xdr:from>
    <xdr:to>
      <xdr:col>10</xdr:col>
      <xdr:colOff>1181100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5429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2</xdr:row>
      <xdr:rowOff>66675</xdr:rowOff>
    </xdr:from>
    <xdr:to>
      <xdr:col>10</xdr:col>
      <xdr:colOff>9525</xdr:colOff>
      <xdr:row>11</xdr:row>
      <xdr:rowOff>76200</xdr:rowOff>
    </xdr:to>
    <xdr:sp>
      <xdr:nvSpPr>
        <xdr:cNvPr id="1" name="AutoShape 1"/>
        <xdr:cNvSpPr>
          <a:spLocks noChangeAspect="1"/>
        </xdr:cNvSpPr>
      </xdr:nvSpPr>
      <xdr:spPr>
        <a:xfrm>
          <a:off x="4257675" y="390525"/>
          <a:ext cx="11811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</xdr:row>
      <xdr:rowOff>104775</xdr:rowOff>
    </xdr:from>
    <xdr:to>
      <xdr:col>10</xdr:col>
      <xdr:colOff>1504950</xdr:colOff>
      <xdr:row>11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90550"/>
          <a:ext cx="1438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2</xdr:row>
      <xdr:rowOff>0</xdr:rowOff>
    </xdr:from>
    <xdr:to>
      <xdr:col>9</xdr:col>
      <xdr:colOff>314325</xdr:colOff>
      <xdr:row>7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4343400" y="323850"/>
          <a:ext cx="15430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66675</xdr:rowOff>
    </xdr:from>
    <xdr:to>
      <xdr:col>11</xdr:col>
      <xdr:colOff>200025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6675"/>
          <a:ext cx="1352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229100" y="304800"/>
          <a:ext cx="8001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</xdr:row>
      <xdr:rowOff>19050</xdr:rowOff>
    </xdr:from>
    <xdr:to>
      <xdr:col>11</xdr:col>
      <xdr:colOff>142875</xdr:colOff>
      <xdr:row>10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04825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1304925</xdr:colOff>
      <xdr:row>2</xdr:row>
      <xdr:rowOff>133350</xdr:rowOff>
    </xdr:from>
    <xdr:to>
      <xdr:col>9</xdr:col>
      <xdr:colOff>228600</xdr:colOff>
      <xdr:row>8</xdr:row>
      <xdr:rowOff>114300</xdr:rowOff>
    </xdr:to>
    <xdr:sp>
      <xdr:nvSpPr>
        <xdr:cNvPr id="1" name="AutoShape 1"/>
        <xdr:cNvSpPr>
          <a:spLocks noChangeAspect="1"/>
        </xdr:cNvSpPr>
      </xdr:nvSpPr>
      <xdr:spPr>
        <a:xfrm>
          <a:off x="4400550" y="457200"/>
          <a:ext cx="742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1</xdr:row>
      <xdr:rowOff>28575</xdr:rowOff>
    </xdr:from>
    <xdr:to>
      <xdr:col>11</xdr:col>
      <xdr:colOff>304800</xdr:colOff>
      <xdr:row>8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0"/>
          <a:ext cx="1581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543425" y="504825"/>
          <a:ext cx="12668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</xdr:row>
      <xdr:rowOff>19050</xdr:rowOff>
    </xdr:from>
    <xdr:to>
      <xdr:col>10</xdr:col>
      <xdr:colOff>1238250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80975"/>
          <a:ext cx="1666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1181100</xdr:colOff>
      <xdr:row>3</xdr:row>
      <xdr:rowOff>9525</xdr:rowOff>
    </xdr:from>
    <xdr:to>
      <xdr:col>9</xdr:col>
      <xdr:colOff>600075</xdr:colOff>
      <xdr:row>10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276725" y="495300"/>
          <a:ext cx="1019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2</xdr:row>
      <xdr:rowOff>28575</xdr:rowOff>
    </xdr:from>
    <xdr:to>
      <xdr:col>11</xdr:col>
      <xdr:colOff>647700</xdr:colOff>
      <xdr:row>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52425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4810125" y="647700"/>
          <a:ext cx="6667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</xdr:row>
      <xdr:rowOff>38100</xdr:rowOff>
    </xdr:from>
    <xdr:to>
      <xdr:col>11</xdr:col>
      <xdr:colOff>0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000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286250" y="647700"/>
          <a:ext cx="11525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</xdr:row>
      <xdr:rowOff>95250</xdr:rowOff>
    </xdr:from>
    <xdr:to>
      <xdr:col>11</xdr:col>
      <xdr:colOff>238125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1910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1123950</xdr:colOff>
      <xdr:row>2</xdr:row>
      <xdr:rowOff>123825</xdr:rowOff>
    </xdr:from>
    <xdr:to>
      <xdr:col>9</xdr:col>
      <xdr:colOff>9525</xdr:colOff>
      <xdr:row>7</xdr:row>
      <xdr:rowOff>104775</xdr:rowOff>
    </xdr:to>
    <xdr:sp>
      <xdr:nvSpPr>
        <xdr:cNvPr id="1" name="AutoShape 1"/>
        <xdr:cNvSpPr>
          <a:spLocks noChangeAspect="1"/>
        </xdr:cNvSpPr>
      </xdr:nvSpPr>
      <xdr:spPr>
        <a:xfrm>
          <a:off x="4295775" y="447675"/>
          <a:ext cx="6286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1</xdr:row>
      <xdr:rowOff>38100</xdr:rowOff>
    </xdr:from>
    <xdr:to>
      <xdr:col>11</xdr:col>
      <xdr:colOff>276225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00025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133350</xdr:rowOff>
    </xdr:from>
    <xdr:to>
      <xdr:col>9</xdr:col>
      <xdr:colOff>438150</xdr:colOff>
      <xdr:row>8</xdr:row>
      <xdr:rowOff>114300</xdr:rowOff>
    </xdr:to>
    <xdr:sp>
      <xdr:nvSpPr>
        <xdr:cNvPr id="1" name="AutoShape 1"/>
        <xdr:cNvSpPr>
          <a:spLocks noChangeAspect="1"/>
        </xdr:cNvSpPr>
      </xdr:nvSpPr>
      <xdr:spPr>
        <a:xfrm>
          <a:off x="4533900" y="619125"/>
          <a:ext cx="11049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1</xdr:row>
      <xdr:rowOff>142875</xdr:rowOff>
    </xdr:from>
    <xdr:to>
      <xdr:col>11</xdr:col>
      <xdr:colOff>371475</xdr:colOff>
      <xdr:row>9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04800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1285875</xdr:colOff>
      <xdr:row>4</xdr:row>
      <xdr:rowOff>0</xdr:rowOff>
    </xdr:from>
    <xdr:to>
      <xdr:col>9</xdr:col>
      <xdr:colOff>304800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476750" y="647700"/>
          <a:ext cx="619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76200</xdr:rowOff>
    </xdr:from>
    <xdr:to>
      <xdr:col>11</xdr:col>
      <xdr:colOff>19050</xdr:colOff>
      <xdr:row>10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00050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343400" y="304800"/>
          <a:ext cx="1409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2</xdr:row>
      <xdr:rowOff>95250</xdr:rowOff>
    </xdr:from>
    <xdr:to>
      <xdr:col>10</xdr:col>
      <xdr:colOff>885825</xdr:colOff>
      <xdr:row>10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19100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1276350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067175" y="304800"/>
          <a:ext cx="9810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1276350</xdr:colOff>
      <xdr:row>2</xdr:row>
      <xdr:rowOff>66675</xdr:rowOff>
    </xdr:from>
    <xdr:to>
      <xdr:col>11</xdr:col>
      <xdr:colOff>314325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90525"/>
          <a:ext cx="1409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391025" y="304800"/>
          <a:ext cx="7048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47625</xdr:rowOff>
    </xdr:from>
    <xdr:to>
      <xdr:col>10</xdr:col>
      <xdr:colOff>1276350</xdr:colOff>
      <xdr:row>10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33400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305300" y="466725"/>
          <a:ext cx="6286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</xdr:row>
      <xdr:rowOff>19050</xdr:rowOff>
    </xdr:from>
    <xdr:to>
      <xdr:col>11</xdr:col>
      <xdr:colOff>142875</xdr:colOff>
      <xdr:row>11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0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276725" y="790575"/>
          <a:ext cx="12858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</xdr:row>
      <xdr:rowOff>47625</xdr:rowOff>
    </xdr:from>
    <xdr:to>
      <xdr:col>14</xdr:col>
      <xdr:colOff>228600</xdr:colOff>
      <xdr:row>13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01917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238625" y="1133475"/>
          <a:ext cx="10477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28575</xdr:rowOff>
    </xdr:from>
    <xdr:to>
      <xdr:col>11</xdr:col>
      <xdr:colOff>485775</xdr:colOff>
      <xdr:row>13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000125"/>
          <a:ext cx="1552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981575" y="304800"/>
          <a:ext cx="6762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2</xdr:row>
      <xdr:rowOff>66675</xdr:rowOff>
    </xdr:from>
    <xdr:to>
      <xdr:col>7</xdr:col>
      <xdr:colOff>904875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90525"/>
          <a:ext cx="1590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1314450</xdr:colOff>
      <xdr:row>4</xdr:row>
      <xdr:rowOff>0</xdr:rowOff>
    </xdr:from>
    <xdr:to>
      <xdr:col>9</xdr:col>
      <xdr:colOff>361950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257675" y="64770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1</xdr:row>
      <xdr:rowOff>104775</xdr:rowOff>
    </xdr:from>
    <xdr:to>
      <xdr:col>11</xdr:col>
      <xdr:colOff>228600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66700"/>
          <a:ext cx="1714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1314450</xdr:colOff>
      <xdr:row>4</xdr:row>
      <xdr:rowOff>0</xdr:rowOff>
    </xdr:from>
    <xdr:to>
      <xdr:col>9</xdr:col>
      <xdr:colOff>361950</xdr:colOff>
      <xdr:row>10</xdr:row>
      <xdr:rowOff>9525</xdr:rowOff>
    </xdr:to>
    <xdr:sp>
      <xdr:nvSpPr>
        <xdr:cNvPr id="3" name="AutoShape 1"/>
        <xdr:cNvSpPr>
          <a:spLocks noChangeAspect="1"/>
        </xdr:cNvSpPr>
      </xdr:nvSpPr>
      <xdr:spPr>
        <a:xfrm>
          <a:off x="4257675" y="64770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1266825</xdr:colOff>
      <xdr:row>10</xdr:row>
      <xdr:rowOff>0</xdr:rowOff>
    </xdr:from>
    <xdr:to>
      <xdr:col>9</xdr:col>
      <xdr:colOff>361950</xdr:colOff>
      <xdr:row>16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505325" y="16192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114300</xdr:rowOff>
    </xdr:from>
    <xdr:to>
      <xdr:col>11</xdr:col>
      <xdr:colOff>409575</xdr:colOff>
      <xdr:row>15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247775"/>
          <a:ext cx="1657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1266825</xdr:colOff>
      <xdr:row>10</xdr:row>
      <xdr:rowOff>0</xdr:rowOff>
    </xdr:from>
    <xdr:to>
      <xdr:col>9</xdr:col>
      <xdr:colOff>361950</xdr:colOff>
      <xdr:row>16</xdr:row>
      <xdr:rowOff>9525</xdr:rowOff>
    </xdr:to>
    <xdr:sp>
      <xdr:nvSpPr>
        <xdr:cNvPr id="3" name="AutoShape 1"/>
        <xdr:cNvSpPr>
          <a:spLocks noChangeAspect="1"/>
        </xdr:cNvSpPr>
      </xdr:nvSpPr>
      <xdr:spPr>
        <a:xfrm>
          <a:off x="4505325" y="16192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1352550</xdr:colOff>
      <xdr:row>3</xdr:row>
      <xdr:rowOff>9525</xdr:rowOff>
    </xdr:from>
    <xdr:to>
      <xdr:col>9</xdr:col>
      <xdr:colOff>657225</xdr:colOff>
      <xdr:row>10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381500" y="495300"/>
          <a:ext cx="1123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</xdr:row>
      <xdr:rowOff>19050</xdr:rowOff>
    </xdr:from>
    <xdr:to>
      <xdr:col>11</xdr:col>
      <xdr:colOff>38100</xdr:colOff>
      <xdr:row>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2900"/>
          <a:ext cx="790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1600200</xdr:colOff>
      <xdr:row>7</xdr:row>
      <xdr:rowOff>0</xdr:rowOff>
    </xdr:from>
    <xdr:to>
      <xdr:col>9</xdr:col>
      <xdr:colOff>657225</xdr:colOff>
      <xdr:row>14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705350" y="1133475"/>
          <a:ext cx="1400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114300</xdr:rowOff>
    </xdr:from>
    <xdr:to>
      <xdr:col>11</xdr:col>
      <xdr:colOff>95250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923925"/>
          <a:ext cx="1009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1409700</xdr:colOff>
      <xdr:row>7</xdr:row>
      <xdr:rowOff>9525</xdr:rowOff>
    </xdr:from>
    <xdr:to>
      <xdr:col>9</xdr:col>
      <xdr:colOff>762000</xdr:colOff>
      <xdr:row>14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305300" y="1143000"/>
          <a:ext cx="14668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6</xdr:row>
      <xdr:rowOff>85725</xdr:rowOff>
    </xdr:from>
    <xdr:to>
      <xdr:col>10</xdr:col>
      <xdr:colOff>1323975</xdr:colOff>
      <xdr:row>13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1857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51"/>
  <sheetViews>
    <sheetView zoomScalePageLayoutView="0" workbookViewId="0" topLeftCell="C17">
      <selection activeCell="N32" sqref="N32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3" width="6.28125" style="0" customWidth="1"/>
    <col min="4" max="4" width="5.28125" style="0" customWidth="1"/>
    <col min="5" max="5" width="7.00390625" style="0" customWidth="1"/>
    <col min="6" max="6" width="3.8515625" style="0" customWidth="1"/>
    <col min="7" max="7" width="4.28125" style="0" customWidth="1"/>
    <col min="8" max="8" width="27.57421875" style="0" customWidth="1"/>
    <col min="9" max="9" width="8.421875" style="0" customWidth="1"/>
    <col min="10" max="10" width="10.57421875" style="0" customWidth="1"/>
    <col min="11" max="11" width="21.140625" style="0" customWidth="1"/>
    <col min="12" max="12" width="14.57421875" style="0" customWidth="1"/>
    <col min="13" max="13" width="4.00390625" style="0" customWidth="1"/>
    <col min="14" max="14" width="13.7109375" style="0" customWidth="1"/>
    <col min="15" max="15" width="12.57421875" style="0" customWidth="1"/>
    <col min="16" max="16" width="12.7109375" style="0" customWidth="1"/>
    <col min="17" max="17" width="6.57421875" style="0" customWidth="1"/>
    <col min="18" max="18" width="6.7109375" style="0" customWidth="1"/>
    <col min="19" max="19" width="15.57421875" style="0" customWidth="1"/>
    <col min="20" max="20" width="15.421875" style="0" customWidth="1"/>
  </cols>
  <sheetData>
    <row r="9" spans="6:10" ht="12.75">
      <c r="F9" s="1"/>
      <c r="G9" s="1"/>
      <c r="J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1:20" ht="12.75">
      <c r="A14" s="812" t="s">
        <v>0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1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2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2" t="s">
        <v>3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4" t="s">
        <v>1064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</row>
    <row r="19" spans="1:12" ht="12.75">
      <c r="A19" s="2" t="s">
        <v>888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25.5">
      <c r="A20" s="156" t="s">
        <v>4</v>
      </c>
      <c r="B20" s="156" t="s">
        <v>5</v>
      </c>
      <c r="C20" s="156" t="s">
        <v>6</v>
      </c>
      <c r="D20" s="185" t="s">
        <v>595</v>
      </c>
      <c r="E20" s="185" t="s">
        <v>8</v>
      </c>
      <c r="F20" s="156" t="s">
        <v>9</v>
      </c>
      <c r="G20" s="156" t="s">
        <v>10</v>
      </c>
      <c r="H20" s="156" t="s">
        <v>11</v>
      </c>
      <c r="I20" s="156" t="s">
        <v>12</v>
      </c>
      <c r="J20" s="156" t="s">
        <v>13</v>
      </c>
      <c r="K20" s="156" t="s">
        <v>957</v>
      </c>
      <c r="L20" s="156" t="s">
        <v>15</v>
      </c>
      <c r="M20" s="232" t="s">
        <v>583</v>
      </c>
      <c r="N20" s="233" t="s">
        <v>584</v>
      </c>
      <c r="O20" s="233" t="s">
        <v>585</v>
      </c>
      <c r="P20" s="233"/>
      <c r="Q20" s="234" t="s">
        <v>586</v>
      </c>
      <c r="R20" s="234" t="s">
        <v>587</v>
      </c>
      <c r="S20" s="235" t="s">
        <v>584</v>
      </c>
      <c r="T20" s="233" t="s">
        <v>588</v>
      </c>
    </row>
    <row r="21" spans="1:20" ht="13.5">
      <c r="A21" s="151"/>
      <c r="B21" s="152"/>
      <c r="C21" s="156" t="s">
        <v>16</v>
      </c>
      <c r="D21" s="186"/>
      <c r="E21" s="153" t="s">
        <v>595</v>
      </c>
      <c r="F21" s="156"/>
      <c r="G21" s="156"/>
      <c r="H21" s="152"/>
      <c r="I21" s="150"/>
      <c r="J21" s="190"/>
      <c r="K21" s="190"/>
      <c r="L21" s="150" t="s">
        <v>17</v>
      </c>
      <c r="M21" s="232" t="s">
        <v>589</v>
      </c>
      <c r="N21" s="233" t="s">
        <v>590</v>
      </c>
      <c r="O21" s="233" t="s">
        <v>591</v>
      </c>
      <c r="P21" s="233"/>
      <c r="Q21" s="234" t="s">
        <v>592</v>
      </c>
      <c r="R21" s="234" t="s">
        <v>593</v>
      </c>
      <c r="S21" s="235" t="s">
        <v>1051</v>
      </c>
      <c r="T21" s="233" t="s">
        <v>594</v>
      </c>
    </row>
    <row r="22" spans="1:20" ht="12.75">
      <c r="A22" s="122">
        <v>1</v>
      </c>
      <c r="B22" s="150">
        <v>2</v>
      </c>
      <c r="C22" s="150">
        <v>3</v>
      </c>
      <c r="D22" s="150">
        <v>4</v>
      </c>
      <c r="E22" s="150">
        <v>5</v>
      </c>
      <c r="F22" s="150">
        <v>6</v>
      </c>
      <c r="G22" s="150">
        <v>7</v>
      </c>
      <c r="H22" s="150">
        <v>8</v>
      </c>
      <c r="I22" s="150">
        <v>9</v>
      </c>
      <c r="J22" s="150">
        <v>10</v>
      </c>
      <c r="K22" s="150">
        <v>11</v>
      </c>
      <c r="L22" s="150">
        <v>12</v>
      </c>
      <c r="M22" s="150">
        <v>13</v>
      </c>
      <c r="N22" s="150">
        <v>14</v>
      </c>
      <c r="O22" s="150">
        <v>15</v>
      </c>
      <c r="P22" s="150"/>
      <c r="Q22" s="291">
        <v>16</v>
      </c>
      <c r="R22" s="320">
        <v>17</v>
      </c>
      <c r="S22" s="313">
        <v>18</v>
      </c>
      <c r="T22" s="313">
        <v>19</v>
      </c>
    </row>
    <row r="23" spans="1:20" ht="12.75">
      <c r="A23" s="122">
        <v>1</v>
      </c>
      <c r="B23" s="123">
        <v>40255</v>
      </c>
      <c r="C23" s="13">
        <v>6</v>
      </c>
      <c r="D23" s="181">
        <v>61</v>
      </c>
      <c r="E23" s="342">
        <v>612</v>
      </c>
      <c r="F23" s="313"/>
      <c r="G23" s="286">
        <v>1</v>
      </c>
      <c r="H23" s="191" t="s">
        <v>625</v>
      </c>
      <c r="I23" s="615" t="s">
        <v>626</v>
      </c>
      <c r="J23" s="323" t="s">
        <v>70</v>
      </c>
      <c r="K23" s="33" t="s">
        <v>819</v>
      </c>
      <c r="L23" s="324">
        <v>37995</v>
      </c>
      <c r="M23" s="247">
        <v>5</v>
      </c>
      <c r="N23" s="326">
        <f>IF(M23=0,"N/A",+L23/M23)</f>
        <v>7599</v>
      </c>
      <c r="O23" s="327">
        <f>IF(M23=0,"N/A",+N23/12)</f>
        <v>633.25</v>
      </c>
      <c r="P23" s="327"/>
      <c r="Q23" s="314">
        <v>3</v>
      </c>
      <c r="R23" s="314">
        <v>3</v>
      </c>
      <c r="S23" s="316">
        <f aca="true" t="shared" si="0" ref="S23:S31">IF(M23=0,"N/A",+N23*Q23+O23*R23)</f>
        <v>24696.75</v>
      </c>
      <c r="T23" s="317">
        <f>IF(M23=0,"N/A",+L23-S23)</f>
        <v>13298.25</v>
      </c>
    </row>
    <row r="24" spans="1:20" ht="12.75">
      <c r="A24" s="156">
        <v>2</v>
      </c>
      <c r="B24" s="123">
        <v>40290</v>
      </c>
      <c r="C24" s="13">
        <v>6</v>
      </c>
      <c r="D24" s="181">
        <v>61</v>
      </c>
      <c r="E24" s="387">
        <v>612</v>
      </c>
      <c r="F24" s="315"/>
      <c r="G24" s="315">
        <v>1</v>
      </c>
      <c r="H24" s="191" t="s">
        <v>628</v>
      </c>
      <c r="I24" s="286" t="s">
        <v>627</v>
      </c>
      <c r="J24" s="323"/>
      <c r="K24" s="33" t="s">
        <v>819</v>
      </c>
      <c r="L24" s="328">
        <v>3040</v>
      </c>
      <c r="M24" s="247">
        <v>5</v>
      </c>
      <c r="N24" s="326">
        <f>IF(M24=0,"N/A",+L24/M24)</f>
        <v>608</v>
      </c>
      <c r="O24" s="327">
        <f>IF(M24=0,"N/A",+N24/12)</f>
        <v>50.666666666666664</v>
      </c>
      <c r="P24" s="327"/>
      <c r="Q24" s="314">
        <v>3</v>
      </c>
      <c r="R24" s="315">
        <v>2</v>
      </c>
      <c r="S24" s="316">
        <f t="shared" si="0"/>
        <v>1925.3333333333333</v>
      </c>
      <c r="T24" s="317">
        <f>IF(M24=0,"N/A",+L24-S24)</f>
        <v>1114.6666666666667</v>
      </c>
    </row>
    <row r="25" spans="1:20" ht="12.75">
      <c r="A25" s="156">
        <v>3</v>
      </c>
      <c r="B25" s="123">
        <v>40310</v>
      </c>
      <c r="C25" s="13">
        <v>6</v>
      </c>
      <c r="D25" s="181">
        <v>61</v>
      </c>
      <c r="E25" s="387">
        <v>612</v>
      </c>
      <c r="F25" s="315"/>
      <c r="G25" s="315">
        <v>1</v>
      </c>
      <c r="H25" s="191" t="s">
        <v>366</v>
      </c>
      <c r="I25" s="286"/>
      <c r="J25" s="323" t="s">
        <v>467</v>
      </c>
      <c r="K25" s="33" t="s">
        <v>819</v>
      </c>
      <c r="L25" s="328">
        <v>2615</v>
      </c>
      <c r="M25" s="247">
        <v>5</v>
      </c>
      <c r="N25" s="326">
        <f>IF(M25=0,"N/A",+L25/M25)</f>
        <v>523</v>
      </c>
      <c r="O25" s="327">
        <f>IF(M25=0,"N/A",+N25/12)</f>
        <v>43.583333333333336</v>
      </c>
      <c r="P25" s="327"/>
      <c r="Q25" s="314">
        <v>3</v>
      </c>
      <c r="R25" s="206">
        <v>1</v>
      </c>
      <c r="S25" s="316">
        <f t="shared" si="0"/>
        <v>1612.5833333333333</v>
      </c>
      <c r="T25" s="317">
        <f>IF(M25=0,"N/A",+L25-S25)</f>
        <v>1002.4166666666667</v>
      </c>
    </row>
    <row r="26" spans="1:20" ht="12.75">
      <c r="A26" s="122">
        <v>4</v>
      </c>
      <c r="B26" s="12">
        <v>39897</v>
      </c>
      <c r="C26" s="13">
        <v>6</v>
      </c>
      <c r="D26" s="14">
        <v>61</v>
      </c>
      <c r="E26" s="275">
        <v>612</v>
      </c>
      <c r="F26" s="15"/>
      <c r="G26" s="14">
        <v>1</v>
      </c>
      <c r="H26" s="61" t="s">
        <v>543</v>
      </c>
      <c r="I26" s="14"/>
      <c r="J26" s="29" t="s">
        <v>542</v>
      </c>
      <c r="K26" s="33" t="s">
        <v>819</v>
      </c>
      <c r="L26" s="16">
        <v>11820.4</v>
      </c>
      <c r="M26" s="241">
        <v>5</v>
      </c>
      <c r="N26" s="207">
        <f aca="true" t="shared" si="1" ref="N26:N33">IF(M26=0,"N/A",+L26/M26)</f>
        <v>2364.08</v>
      </c>
      <c r="O26" s="207">
        <f aca="true" t="shared" si="2" ref="O26:O33">IF(M26=0,"N/A",+N26/12)</f>
        <v>197.00666666666666</v>
      </c>
      <c r="P26" s="207"/>
      <c r="Q26" s="206">
        <v>4</v>
      </c>
      <c r="R26" s="206">
        <v>3</v>
      </c>
      <c r="S26" s="207">
        <f t="shared" si="0"/>
        <v>10047.34</v>
      </c>
      <c r="T26" s="208">
        <f aca="true" t="shared" si="3" ref="T26:T41">IF(M26=0,"N/A",+L26-S26)</f>
        <v>1773.0599999999995</v>
      </c>
    </row>
    <row r="27" spans="1:20" ht="12.75">
      <c r="A27" s="156">
        <v>5</v>
      </c>
      <c r="B27" s="12">
        <v>39897</v>
      </c>
      <c r="C27" s="13">
        <v>6</v>
      </c>
      <c r="D27" s="14">
        <v>61</v>
      </c>
      <c r="E27" s="275">
        <v>612</v>
      </c>
      <c r="F27" s="15"/>
      <c r="G27" s="14">
        <v>3</v>
      </c>
      <c r="H27" s="61" t="s">
        <v>544</v>
      </c>
      <c r="I27" s="14"/>
      <c r="J27" s="29" t="s">
        <v>545</v>
      </c>
      <c r="K27" s="33" t="s">
        <v>819</v>
      </c>
      <c r="L27" s="16">
        <v>11484</v>
      </c>
      <c r="M27" s="241">
        <v>5</v>
      </c>
      <c r="N27" s="207">
        <f t="shared" si="1"/>
        <v>2296.8</v>
      </c>
      <c r="O27" s="207">
        <f t="shared" si="2"/>
        <v>191.4</v>
      </c>
      <c r="P27" s="207"/>
      <c r="Q27" s="206">
        <v>4</v>
      </c>
      <c r="R27" s="206">
        <v>3</v>
      </c>
      <c r="S27" s="207">
        <f t="shared" si="0"/>
        <v>9761.400000000001</v>
      </c>
      <c r="T27" s="208">
        <f t="shared" si="3"/>
        <v>1722.5999999999985</v>
      </c>
    </row>
    <row r="28" spans="1:20" ht="12.75">
      <c r="A28" s="156">
        <v>6</v>
      </c>
      <c r="B28" s="12">
        <v>39897</v>
      </c>
      <c r="C28" s="13">
        <v>6</v>
      </c>
      <c r="D28" s="14">
        <v>61</v>
      </c>
      <c r="E28" s="275">
        <v>612</v>
      </c>
      <c r="F28" s="15"/>
      <c r="G28" s="14">
        <v>1</v>
      </c>
      <c r="H28" s="61" t="s">
        <v>880</v>
      </c>
      <c r="I28" s="14"/>
      <c r="J28" s="14"/>
      <c r="K28" s="33" t="s">
        <v>819</v>
      </c>
      <c r="L28" s="16">
        <v>1972</v>
      </c>
      <c r="M28" s="241">
        <v>5</v>
      </c>
      <c r="N28" s="207">
        <f t="shared" si="1"/>
        <v>394.4</v>
      </c>
      <c r="O28" s="207">
        <f t="shared" si="2"/>
        <v>32.86666666666667</v>
      </c>
      <c r="P28" s="207"/>
      <c r="Q28" s="206">
        <v>4</v>
      </c>
      <c r="R28" s="206">
        <v>3</v>
      </c>
      <c r="S28" s="207">
        <f t="shared" si="0"/>
        <v>1676.1999999999998</v>
      </c>
      <c r="T28" s="208">
        <f t="shared" si="3"/>
        <v>295.8000000000002</v>
      </c>
    </row>
    <row r="29" spans="1:20" ht="12.75">
      <c r="A29" s="122">
        <v>7</v>
      </c>
      <c r="B29" s="12">
        <v>39897</v>
      </c>
      <c r="C29" s="13">
        <v>6</v>
      </c>
      <c r="D29" s="14">
        <v>61</v>
      </c>
      <c r="E29" s="275">
        <v>612</v>
      </c>
      <c r="F29" s="15"/>
      <c r="G29" s="14">
        <v>1</v>
      </c>
      <c r="H29" s="61" t="s">
        <v>546</v>
      </c>
      <c r="I29" s="14"/>
      <c r="J29" s="14"/>
      <c r="K29" s="33" t="s">
        <v>819</v>
      </c>
      <c r="L29" s="16">
        <v>1846.93</v>
      </c>
      <c r="M29" s="241">
        <v>5</v>
      </c>
      <c r="N29" s="207">
        <f t="shared" si="1"/>
        <v>369.386</v>
      </c>
      <c r="O29" s="207">
        <f t="shared" si="2"/>
        <v>30.78216666666667</v>
      </c>
      <c r="P29" s="207"/>
      <c r="Q29" s="206">
        <v>4</v>
      </c>
      <c r="R29" s="206">
        <v>3</v>
      </c>
      <c r="S29" s="207">
        <f t="shared" si="0"/>
        <v>1569.8905000000002</v>
      </c>
      <c r="T29" s="208">
        <f t="shared" si="3"/>
        <v>277.03949999999986</v>
      </c>
    </row>
    <row r="30" spans="1:20" ht="12.75">
      <c r="A30" s="156">
        <v>8</v>
      </c>
      <c r="B30" s="12">
        <v>39897</v>
      </c>
      <c r="C30" s="13">
        <v>6</v>
      </c>
      <c r="D30" s="14">
        <v>61</v>
      </c>
      <c r="E30" s="275">
        <v>612</v>
      </c>
      <c r="F30" s="15"/>
      <c r="G30" s="14">
        <v>1</v>
      </c>
      <c r="H30" s="61" t="s">
        <v>547</v>
      </c>
      <c r="I30" s="14"/>
      <c r="J30" s="14"/>
      <c r="K30" s="33" t="s">
        <v>819</v>
      </c>
      <c r="L30" s="16">
        <v>34.8</v>
      </c>
      <c r="M30" s="241">
        <v>5</v>
      </c>
      <c r="N30" s="207">
        <f t="shared" si="1"/>
        <v>6.959999999999999</v>
      </c>
      <c r="O30" s="207">
        <f t="shared" si="2"/>
        <v>0.58</v>
      </c>
      <c r="P30" s="207"/>
      <c r="Q30" s="206">
        <v>4</v>
      </c>
      <c r="R30" s="206">
        <v>3</v>
      </c>
      <c r="S30" s="207">
        <f t="shared" si="0"/>
        <v>29.579999999999995</v>
      </c>
      <c r="T30" s="208">
        <f t="shared" si="3"/>
        <v>5.220000000000002</v>
      </c>
    </row>
    <row r="31" spans="1:20" ht="12.75">
      <c r="A31" s="156">
        <v>9</v>
      </c>
      <c r="B31" s="12">
        <v>39897</v>
      </c>
      <c r="C31" s="13">
        <v>6</v>
      </c>
      <c r="D31" s="14">
        <v>61</v>
      </c>
      <c r="E31" s="275">
        <v>612</v>
      </c>
      <c r="F31" s="15"/>
      <c r="G31" s="14">
        <v>1</v>
      </c>
      <c r="H31" s="61" t="s">
        <v>548</v>
      </c>
      <c r="I31" s="14"/>
      <c r="J31" s="29"/>
      <c r="K31" s="33" t="s">
        <v>819</v>
      </c>
      <c r="L31" s="16">
        <v>1856</v>
      </c>
      <c r="M31" s="241">
        <v>5</v>
      </c>
      <c r="N31" s="207">
        <f t="shared" si="1"/>
        <v>371.2</v>
      </c>
      <c r="O31" s="207">
        <f t="shared" si="2"/>
        <v>30.933333333333334</v>
      </c>
      <c r="P31" s="207"/>
      <c r="Q31" s="206">
        <v>4</v>
      </c>
      <c r="R31" s="206">
        <v>3</v>
      </c>
      <c r="S31" s="207">
        <f t="shared" si="0"/>
        <v>1577.6</v>
      </c>
      <c r="T31" s="208">
        <f t="shared" si="3"/>
        <v>278.4000000000001</v>
      </c>
    </row>
    <row r="32" spans="1:20" ht="12.75">
      <c r="A32" s="122">
        <v>10</v>
      </c>
      <c r="B32" s="12">
        <v>38311</v>
      </c>
      <c r="C32" s="13">
        <v>6</v>
      </c>
      <c r="D32" s="14">
        <v>61</v>
      </c>
      <c r="E32" s="275">
        <v>612</v>
      </c>
      <c r="F32" s="15"/>
      <c r="G32" s="14">
        <v>1</v>
      </c>
      <c r="H32" s="61" t="s">
        <v>548</v>
      </c>
      <c r="I32" s="14"/>
      <c r="J32" s="29" t="s">
        <v>549</v>
      </c>
      <c r="K32" s="33" t="s">
        <v>819</v>
      </c>
      <c r="L32" s="16">
        <v>14000</v>
      </c>
      <c r="M32" s="241">
        <v>5</v>
      </c>
      <c r="N32" s="742"/>
      <c r="O32" s="742"/>
      <c r="P32" s="207"/>
      <c r="Q32" s="206">
        <v>5</v>
      </c>
      <c r="R32" s="206"/>
      <c r="S32" s="207">
        <v>14000</v>
      </c>
      <c r="T32" s="208">
        <f>IF(M32=0,"N/A",+L32-S32)</f>
        <v>0</v>
      </c>
    </row>
    <row r="33" spans="1:20" ht="12.75">
      <c r="A33" s="156">
        <v>11</v>
      </c>
      <c r="B33" s="12">
        <v>39897</v>
      </c>
      <c r="C33" s="13">
        <v>6</v>
      </c>
      <c r="D33" s="14">
        <v>61</v>
      </c>
      <c r="E33" s="275">
        <v>612</v>
      </c>
      <c r="F33" s="15"/>
      <c r="G33" s="14">
        <v>1</v>
      </c>
      <c r="H33" s="61" t="s">
        <v>551</v>
      </c>
      <c r="I33" s="14"/>
      <c r="J33" s="29" t="s">
        <v>550</v>
      </c>
      <c r="K33" s="33" t="s">
        <v>819</v>
      </c>
      <c r="L33" s="16">
        <v>904.8</v>
      </c>
      <c r="M33" s="241">
        <v>5</v>
      </c>
      <c r="N33" s="207">
        <f t="shared" si="1"/>
        <v>180.95999999999998</v>
      </c>
      <c r="O33" s="207">
        <f t="shared" si="2"/>
        <v>15.079999999999998</v>
      </c>
      <c r="P33" s="207">
        <f>+O23+O24+O25+O26+O27+O28+O29+O30+O31+O32+O33</f>
        <v>1226.1488333333332</v>
      </c>
      <c r="Q33" s="206">
        <v>4</v>
      </c>
      <c r="R33" s="206">
        <v>3</v>
      </c>
      <c r="S33" s="207">
        <f>IF(M33=0,"N/A",+N33*Q33+O33*R33)</f>
        <v>769.0799999999999</v>
      </c>
      <c r="T33" s="208">
        <f t="shared" si="3"/>
        <v>135.72000000000003</v>
      </c>
    </row>
    <row r="34" spans="1:20" ht="12.75">
      <c r="A34" s="156">
        <v>12</v>
      </c>
      <c r="B34" s="123">
        <v>40310</v>
      </c>
      <c r="C34" s="13">
        <v>6</v>
      </c>
      <c r="D34" s="181">
        <v>61</v>
      </c>
      <c r="E34" s="461">
        <v>614</v>
      </c>
      <c r="F34" s="315"/>
      <c r="G34" s="315">
        <v>1</v>
      </c>
      <c r="H34" s="191" t="s">
        <v>31</v>
      </c>
      <c r="I34" s="286"/>
      <c r="J34" s="323" t="s">
        <v>75</v>
      </c>
      <c r="K34" s="33" t="s">
        <v>819</v>
      </c>
      <c r="L34" s="328">
        <v>1796.84</v>
      </c>
      <c r="M34" s="247">
        <v>3</v>
      </c>
      <c r="N34" s="326">
        <f>IF(M34=0,"N/A",+L34/M34)</f>
        <v>598.9466666666666</v>
      </c>
      <c r="O34" s="327">
        <f>IF(M34=0,"N/A",+N34/12)</f>
        <v>49.91222222222222</v>
      </c>
      <c r="P34" s="327">
        <f>+O34</f>
        <v>49.91222222222222</v>
      </c>
      <c r="Q34" s="314">
        <v>3</v>
      </c>
      <c r="R34" s="315"/>
      <c r="S34" s="316">
        <f>IF(M34=0,"N/A",+N34*Q34+O34*R34)</f>
        <v>1796.8399999999997</v>
      </c>
      <c r="T34" s="317">
        <f>IF(M34=0,"N/A",+L34-S34)</f>
        <v>2.2737367544323206E-13</v>
      </c>
    </row>
    <row r="35" spans="1:20" ht="12.75">
      <c r="A35" s="122">
        <v>13</v>
      </c>
      <c r="B35" s="31">
        <v>40149</v>
      </c>
      <c r="C35" s="13">
        <v>6</v>
      </c>
      <c r="D35" s="14">
        <v>61</v>
      </c>
      <c r="E35" s="276">
        <v>617</v>
      </c>
      <c r="F35" s="15"/>
      <c r="G35" s="14">
        <v>1</v>
      </c>
      <c r="H35" s="336" t="s">
        <v>705</v>
      </c>
      <c r="I35" s="15"/>
      <c r="J35" s="29"/>
      <c r="K35" s="33" t="s">
        <v>819</v>
      </c>
      <c r="L35" s="238">
        <v>10000</v>
      </c>
      <c r="M35" s="241">
        <v>10</v>
      </c>
      <c r="N35" s="209">
        <f>IF(M35=0,"N/A",+L35/M35)</f>
        <v>1000</v>
      </c>
      <c r="O35" s="205">
        <f>IF(M35=0,"N/A",+N35/12)</f>
        <v>83.33333333333333</v>
      </c>
      <c r="P35" s="205"/>
      <c r="Q35" s="210">
        <v>3</v>
      </c>
      <c r="R35" s="314">
        <v>6</v>
      </c>
      <c r="S35" s="316">
        <f>IF(M35=0,"N/A",+N35*Q35+O35*R35)</f>
        <v>3500</v>
      </c>
      <c r="T35" s="317">
        <f>IF(M35=0,"N/A",+L35-S35)</f>
        <v>6500</v>
      </c>
    </row>
    <row r="36" spans="1:20" ht="12.75">
      <c r="A36" s="156">
        <v>14</v>
      </c>
      <c r="B36" s="12">
        <v>36085</v>
      </c>
      <c r="C36" s="13">
        <v>6</v>
      </c>
      <c r="D36" s="14">
        <v>61</v>
      </c>
      <c r="E36" s="276">
        <v>617</v>
      </c>
      <c r="F36" s="15"/>
      <c r="G36" s="14">
        <v>2</v>
      </c>
      <c r="H36" s="15" t="s">
        <v>47</v>
      </c>
      <c r="I36" s="15"/>
      <c r="J36" s="14"/>
      <c r="K36" s="33" t="s">
        <v>819</v>
      </c>
      <c r="L36" s="238">
        <v>3000</v>
      </c>
      <c r="M36" s="241">
        <v>10</v>
      </c>
      <c r="N36" s="743"/>
      <c r="O36" s="744"/>
      <c r="P36" s="205"/>
      <c r="Q36" s="210">
        <v>10</v>
      </c>
      <c r="R36" s="314"/>
      <c r="S36" s="222">
        <v>3000</v>
      </c>
      <c r="T36" s="208">
        <f t="shared" si="3"/>
        <v>0</v>
      </c>
    </row>
    <row r="37" spans="1:20" ht="12.75">
      <c r="A37" s="156">
        <v>15</v>
      </c>
      <c r="B37" s="12">
        <v>36828</v>
      </c>
      <c r="C37" s="13">
        <v>6</v>
      </c>
      <c r="D37" s="14">
        <v>61</v>
      </c>
      <c r="E37" s="276">
        <v>617</v>
      </c>
      <c r="F37" s="15"/>
      <c r="G37" s="14">
        <v>12</v>
      </c>
      <c r="H37" s="15" t="s">
        <v>48</v>
      </c>
      <c r="I37" s="15"/>
      <c r="J37" s="14"/>
      <c r="K37" s="33" t="s">
        <v>819</v>
      </c>
      <c r="L37" s="238">
        <v>300</v>
      </c>
      <c r="M37" s="241">
        <v>10</v>
      </c>
      <c r="N37" s="743"/>
      <c r="O37" s="744"/>
      <c r="P37" s="205"/>
      <c r="Q37" s="210">
        <v>10</v>
      </c>
      <c r="R37" s="314"/>
      <c r="S37" s="316">
        <v>300</v>
      </c>
      <c r="T37" s="208">
        <f t="shared" si="3"/>
        <v>0</v>
      </c>
    </row>
    <row r="38" spans="1:20" ht="12.75">
      <c r="A38" s="122">
        <v>16</v>
      </c>
      <c r="B38" s="12">
        <v>37434</v>
      </c>
      <c r="C38" s="13">
        <v>6</v>
      </c>
      <c r="D38" s="14">
        <v>61</v>
      </c>
      <c r="E38" s="276">
        <v>617</v>
      </c>
      <c r="F38" s="15"/>
      <c r="G38" s="14">
        <v>2</v>
      </c>
      <c r="H38" s="15" t="s">
        <v>24</v>
      </c>
      <c r="I38" s="15"/>
      <c r="J38" s="14" t="s">
        <v>25</v>
      </c>
      <c r="K38" s="33" t="s">
        <v>819</v>
      </c>
      <c r="L38" s="238">
        <v>950</v>
      </c>
      <c r="M38" s="241">
        <v>5</v>
      </c>
      <c r="N38" s="743"/>
      <c r="O38" s="744"/>
      <c r="P38" s="205"/>
      <c r="Q38" s="210">
        <v>5</v>
      </c>
      <c r="R38" s="314"/>
      <c r="S38" s="316">
        <v>950</v>
      </c>
      <c r="T38" s="208">
        <f t="shared" si="3"/>
        <v>0</v>
      </c>
    </row>
    <row r="39" spans="1:20" ht="12.75">
      <c r="A39" s="156">
        <v>17</v>
      </c>
      <c r="B39" s="12">
        <v>36085</v>
      </c>
      <c r="C39" s="13">
        <v>6</v>
      </c>
      <c r="D39" s="14">
        <v>61</v>
      </c>
      <c r="E39" s="276">
        <v>617</v>
      </c>
      <c r="F39" s="15"/>
      <c r="G39" s="14">
        <v>1</v>
      </c>
      <c r="H39" s="15" t="s">
        <v>49</v>
      </c>
      <c r="I39" s="15"/>
      <c r="J39" s="14"/>
      <c r="K39" s="33" t="s">
        <v>819</v>
      </c>
      <c r="L39" s="238">
        <v>2500</v>
      </c>
      <c r="M39" s="241">
        <v>10</v>
      </c>
      <c r="N39" s="743"/>
      <c r="O39" s="744"/>
      <c r="P39" s="205"/>
      <c r="Q39" s="210">
        <v>10</v>
      </c>
      <c r="R39" s="314"/>
      <c r="S39" s="316">
        <v>2500</v>
      </c>
      <c r="T39" s="208">
        <f t="shared" si="3"/>
        <v>0</v>
      </c>
    </row>
    <row r="40" spans="1:20" ht="12.75">
      <c r="A40" s="156">
        <v>18</v>
      </c>
      <c r="B40" s="12">
        <v>36086</v>
      </c>
      <c r="C40" s="13">
        <v>6</v>
      </c>
      <c r="D40" s="14">
        <v>61</v>
      </c>
      <c r="E40" s="276">
        <v>617</v>
      </c>
      <c r="F40" s="15"/>
      <c r="G40" s="14">
        <v>1</v>
      </c>
      <c r="H40" s="61" t="s">
        <v>956</v>
      </c>
      <c r="I40" s="15"/>
      <c r="J40" s="14"/>
      <c r="K40" s="33" t="s">
        <v>819</v>
      </c>
      <c r="L40" s="238">
        <v>3500</v>
      </c>
      <c r="M40" s="241">
        <v>10</v>
      </c>
      <c r="N40" s="743"/>
      <c r="O40" s="744"/>
      <c r="P40" s="205"/>
      <c r="Q40" s="210">
        <v>10</v>
      </c>
      <c r="R40" s="314"/>
      <c r="S40" s="316">
        <v>3500</v>
      </c>
      <c r="T40" s="208">
        <f>IF(M40=0,"N/A",+L40-S40)</f>
        <v>0</v>
      </c>
    </row>
    <row r="41" spans="1:20" ht="12.75">
      <c r="A41" s="122">
        <v>19</v>
      </c>
      <c r="B41" s="12">
        <v>36085</v>
      </c>
      <c r="C41" s="13">
        <v>6</v>
      </c>
      <c r="D41" s="14">
        <v>61</v>
      </c>
      <c r="E41" s="276">
        <v>617</v>
      </c>
      <c r="F41" s="15"/>
      <c r="G41" s="14">
        <v>3</v>
      </c>
      <c r="H41" s="15" t="s">
        <v>51</v>
      </c>
      <c r="I41" s="15"/>
      <c r="J41" s="15"/>
      <c r="K41" s="33" t="s">
        <v>819</v>
      </c>
      <c r="L41" s="238">
        <v>800</v>
      </c>
      <c r="M41" s="241">
        <v>10</v>
      </c>
      <c r="N41" s="743"/>
      <c r="O41" s="744"/>
      <c r="P41" s="205">
        <f>+O35+O36+O37+O38+O39+O40+O41</f>
        <v>83.33333333333333</v>
      </c>
      <c r="Q41" s="210">
        <v>10</v>
      </c>
      <c r="R41" s="314"/>
      <c r="S41" s="316">
        <v>800</v>
      </c>
      <c r="T41" s="208">
        <f t="shared" si="3"/>
        <v>0</v>
      </c>
    </row>
    <row r="42" spans="6:20" ht="12.75">
      <c r="F42" s="1"/>
      <c r="G42" s="1"/>
      <c r="H42" s="21"/>
      <c r="I42" s="1"/>
      <c r="J42" s="21"/>
      <c r="L42" s="389">
        <f>SUM(L23:L41)</f>
        <v>110415.76999999999</v>
      </c>
      <c r="N42" s="284">
        <f>SUM(N23:N41)</f>
        <v>16312.732666666667</v>
      </c>
      <c r="O42" s="284">
        <f>SUM(O23:O41)</f>
        <v>1359.3943888888887</v>
      </c>
      <c r="P42" s="460">
        <f>SUM(P33:P41)</f>
        <v>1359.3943888888887</v>
      </c>
      <c r="Q42" s="285"/>
      <c r="R42" s="285"/>
      <c r="S42" s="321">
        <f>SUM(S23:S41)</f>
        <v>84012.59716666666</v>
      </c>
      <c r="T42" s="371">
        <f>SUM(T23:T41)</f>
        <v>26403.172833333334</v>
      </c>
    </row>
    <row r="43" spans="6:10" ht="12.75">
      <c r="F43" s="1"/>
      <c r="G43" s="1"/>
      <c r="H43" s="21"/>
      <c r="I43" s="1"/>
      <c r="J43" s="21"/>
    </row>
    <row r="44" spans="6:10" ht="12.75">
      <c r="F44" s="1"/>
      <c r="G44" s="1"/>
      <c r="H44" s="21"/>
      <c r="I44" s="1"/>
      <c r="J44" s="21"/>
    </row>
    <row r="45" spans="6:20" ht="12.75">
      <c r="F45" s="1"/>
      <c r="G45" s="1"/>
      <c r="H45" s="21"/>
      <c r="I45" s="1"/>
      <c r="J45" s="21"/>
      <c r="S45" s="506"/>
      <c r="T45" s="80"/>
    </row>
    <row r="46" spans="6:10" ht="12.75">
      <c r="F46" s="1"/>
      <c r="G46" s="1"/>
      <c r="H46" s="21"/>
      <c r="I46" s="1"/>
      <c r="J46" s="21"/>
    </row>
    <row r="47" spans="6:12" ht="12.75">
      <c r="F47" s="1"/>
      <c r="G47" s="1"/>
      <c r="H47" s="21"/>
      <c r="I47" s="1"/>
      <c r="J47" s="21"/>
      <c r="L47" t="s">
        <v>53</v>
      </c>
    </row>
    <row r="48" spans="12:13" ht="12.75">
      <c r="L48" s="20"/>
      <c r="M48" s="20"/>
    </row>
    <row r="49" spans="2:19" ht="12.75">
      <c r="B49" s="616" t="s">
        <v>53</v>
      </c>
      <c r="C49" s="813"/>
      <c r="D49" s="813"/>
      <c r="E49" s="813"/>
      <c r="F49" s="813"/>
      <c r="G49" s="48"/>
      <c r="H49" s="118"/>
      <c r="I49" s="118"/>
      <c r="J49" s="119"/>
      <c r="K49" s="282"/>
      <c r="L49" s="23"/>
      <c r="M49" s="20"/>
      <c r="O49" s="282"/>
      <c r="P49" s="119"/>
      <c r="Q49" s="265"/>
      <c r="R49" s="265"/>
      <c r="S49" s="265"/>
    </row>
    <row r="50" spans="2:19" ht="12.75">
      <c r="B50" s="810" t="s">
        <v>52</v>
      </c>
      <c r="C50" s="810"/>
      <c r="D50" s="810"/>
      <c r="E50" s="810"/>
      <c r="F50" s="810"/>
      <c r="G50" s="20"/>
      <c r="H50" s="810" t="s">
        <v>188</v>
      </c>
      <c r="I50" s="810"/>
      <c r="J50" s="810"/>
      <c r="K50" s="810"/>
      <c r="L50" s="50"/>
      <c r="M50" s="50"/>
      <c r="O50" s="810" t="s">
        <v>582</v>
      </c>
      <c r="P50" s="810"/>
      <c r="Q50" s="810"/>
      <c r="R50" s="810"/>
      <c r="S50" s="810"/>
    </row>
    <row r="51" spans="3:16" ht="12.75">
      <c r="C51" s="50"/>
      <c r="D51" s="50"/>
      <c r="E51" s="50"/>
      <c r="G51" s="811"/>
      <c r="H51" s="811"/>
      <c r="J51" s="20"/>
      <c r="K51" s="20"/>
      <c r="L51" s="20"/>
      <c r="M51" s="20"/>
      <c r="O51" s="20"/>
      <c r="P51" s="20"/>
    </row>
    <row r="54" ht="12.75" customHeight="1"/>
  </sheetData>
  <sheetProtection/>
  <mergeCells count="10">
    <mergeCell ref="O50:S50"/>
    <mergeCell ref="H50:K50"/>
    <mergeCell ref="G51:H51"/>
    <mergeCell ref="A15:T15"/>
    <mergeCell ref="A14:T14"/>
    <mergeCell ref="A17:T17"/>
    <mergeCell ref="A16:T16"/>
    <mergeCell ref="C49:F49"/>
    <mergeCell ref="A18:T18"/>
    <mergeCell ref="B50:F50"/>
  </mergeCells>
  <printOptions/>
  <pageMargins left="0.25" right="0.25" top="0.75" bottom="0.75" header="0.3" footer="0.3"/>
  <pageSetup fitToWidth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43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2.8515625" style="0" customWidth="1"/>
    <col min="2" max="2" width="9.8515625" style="0" customWidth="1"/>
    <col min="3" max="3" width="6.57421875" style="0" customWidth="1"/>
    <col min="4" max="4" width="7.7109375" style="0" customWidth="1"/>
    <col min="5" max="5" width="7.57421875" style="0" customWidth="1"/>
    <col min="6" max="6" width="6.7109375" style="0" customWidth="1"/>
    <col min="7" max="7" width="4.140625" style="0" customWidth="1"/>
    <col min="8" max="8" width="22.8515625" style="0" customWidth="1"/>
    <col min="9" max="9" width="9.57421875" style="0" customWidth="1"/>
    <col min="10" max="10" width="10.421875" style="0" customWidth="1"/>
    <col min="11" max="11" width="17.8515625" style="0" customWidth="1"/>
    <col min="12" max="12" width="13.7109375" style="0" customWidth="1"/>
    <col min="13" max="13" width="8.421875" style="0" customWidth="1"/>
    <col min="14" max="14" width="12.7109375" style="0" customWidth="1"/>
    <col min="15" max="15" width="12.421875" style="0" customWidth="1"/>
    <col min="16" max="16" width="11.28125" style="0" customWidth="1"/>
    <col min="17" max="17" width="6.8515625" style="0" customWidth="1"/>
    <col min="18" max="18" width="6.57421875" style="0" customWidth="1"/>
    <col min="19" max="19" width="14.57421875" style="0" customWidth="1"/>
  </cols>
  <sheetData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814" t="s">
        <v>0</v>
      </c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</row>
    <row r="12" spans="1:20" ht="12.75">
      <c r="A12" s="814" t="s">
        <v>1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</row>
    <row r="13" spans="1:20" ht="12.75">
      <c r="A13" s="814" t="s">
        <v>2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20" ht="12.75">
      <c r="A14" s="814" t="s">
        <v>3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12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20" ht="25.5">
      <c r="A17" s="3" t="s">
        <v>4</v>
      </c>
      <c r="B17" s="3" t="s">
        <v>5</v>
      </c>
      <c r="C17" s="3" t="s">
        <v>6</v>
      </c>
      <c r="D17" s="4" t="s">
        <v>7</v>
      </c>
      <c r="E17" s="4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  <c r="K17" s="3" t="s">
        <v>957</v>
      </c>
      <c r="L17" s="3" t="s">
        <v>15</v>
      </c>
      <c r="M17" s="196" t="s">
        <v>583</v>
      </c>
      <c r="N17" s="197" t="s">
        <v>584</v>
      </c>
      <c r="O17" s="197" t="s">
        <v>585</v>
      </c>
      <c r="P17" s="197"/>
      <c r="Q17" s="198" t="s">
        <v>586</v>
      </c>
      <c r="R17" s="198" t="s">
        <v>587</v>
      </c>
      <c r="S17" s="199" t="s">
        <v>584</v>
      </c>
      <c r="T17" s="197" t="s">
        <v>588</v>
      </c>
    </row>
    <row r="18" spans="1:20" ht="14.25" thickBot="1">
      <c r="A18" s="5"/>
      <c r="B18" s="6"/>
      <c r="C18" s="3" t="s">
        <v>16</v>
      </c>
      <c r="D18" s="7"/>
      <c r="E18" s="8" t="s">
        <v>7</v>
      </c>
      <c r="F18" s="3"/>
      <c r="G18" s="3"/>
      <c r="H18" s="6"/>
      <c r="I18" s="9"/>
      <c r="J18" s="10"/>
      <c r="K18" s="10"/>
      <c r="L18" s="9" t="s">
        <v>17</v>
      </c>
      <c r="M18" s="200" t="s">
        <v>589</v>
      </c>
      <c r="N18" s="201" t="s">
        <v>590</v>
      </c>
      <c r="O18" s="201" t="s">
        <v>591</v>
      </c>
      <c r="P18" s="201"/>
      <c r="Q18" s="202" t="s">
        <v>592</v>
      </c>
      <c r="R18" s="202" t="s">
        <v>593</v>
      </c>
      <c r="S18" s="235" t="s">
        <v>1051</v>
      </c>
      <c r="T18" s="201" t="s">
        <v>594</v>
      </c>
    </row>
    <row r="19" spans="1:20" ht="12.75">
      <c r="A19" s="11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/>
      <c r="Q19" s="9">
        <v>16</v>
      </c>
      <c r="R19" s="9">
        <v>17</v>
      </c>
      <c r="S19" s="9">
        <v>18</v>
      </c>
      <c r="T19" s="9">
        <v>19</v>
      </c>
    </row>
    <row r="20" spans="1:20" ht="12.75">
      <c r="A20" s="11">
        <v>1</v>
      </c>
      <c r="B20" s="12">
        <v>40743</v>
      </c>
      <c r="C20" s="43" t="s">
        <v>130</v>
      </c>
      <c r="D20" s="14">
        <v>61</v>
      </c>
      <c r="E20" s="476">
        <v>614</v>
      </c>
      <c r="F20" s="15"/>
      <c r="G20" s="14">
        <v>1</v>
      </c>
      <c r="H20" s="33" t="s">
        <v>807</v>
      </c>
      <c r="I20" s="14"/>
      <c r="J20" s="33" t="s">
        <v>326</v>
      </c>
      <c r="K20" s="15" t="s">
        <v>133</v>
      </c>
      <c r="L20" s="30">
        <v>12500</v>
      </c>
      <c r="M20" s="241">
        <v>3</v>
      </c>
      <c r="N20" s="242">
        <f>IF(M20=0,"N/A",+L20/M20)</f>
        <v>4166.666666666667</v>
      </c>
      <c r="O20" s="205">
        <f>IF(M20=0,"N/A",+N20/12)</f>
        <v>347.22222222222223</v>
      </c>
      <c r="P20" s="205"/>
      <c r="Q20" s="206">
        <v>1</v>
      </c>
      <c r="R20" s="206">
        <v>11</v>
      </c>
      <c r="S20" s="250">
        <f>IF(M20=0,"N/A",+N20*Q20+O20*R20)</f>
        <v>7986.111111111111</v>
      </c>
      <c r="T20" s="208">
        <f aca="true" t="shared" si="0" ref="T20:T30">IF(M20=0,"N/A",+L20-S20)</f>
        <v>4513.888888888889</v>
      </c>
    </row>
    <row r="21" spans="1:20" ht="12.75">
      <c r="A21" s="11">
        <v>2</v>
      </c>
      <c r="B21" s="12">
        <v>39722</v>
      </c>
      <c r="C21" s="43" t="s">
        <v>130</v>
      </c>
      <c r="D21" s="14">
        <v>61</v>
      </c>
      <c r="E21" s="476">
        <v>614</v>
      </c>
      <c r="F21" s="15"/>
      <c r="G21" s="14">
        <v>1</v>
      </c>
      <c r="H21" s="15" t="s">
        <v>131</v>
      </c>
      <c r="I21" s="14" t="s">
        <v>132</v>
      </c>
      <c r="J21" s="15" t="s">
        <v>29</v>
      </c>
      <c r="K21" s="15" t="s">
        <v>133</v>
      </c>
      <c r="L21" s="30">
        <v>8353.24</v>
      </c>
      <c r="M21" s="241">
        <v>3</v>
      </c>
      <c r="N21" s="750"/>
      <c r="O21" s="744"/>
      <c r="P21" s="205"/>
      <c r="Q21" s="206">
        <v>3</v>
      </c>
      <c r="R21" s="206"/>
      <c r="S21" s="250">
        <v>8353.24</v>
      </c>
      <c r="T21" s="208">
        <f t="shared" si="0"/>
        <v>0</v>
      </c>
    </row>
    <row r="22" spans="1:20" ht="12.75">
      <c r="A22" s="11">
        <v>3</v>
      </c>
      <c r="B22" s="12">
        <v>39722</v>
      </c>
      <c r="C22" s="43" t="s">
        <v>130</v>
      </c>
      <c r="D22" s="14">
        <v>61</v>
      </c>
      <c r="E22" s="476">
        <v>614</v>
      </c>
      <c r="F22" s="15"/>
      <c r="G22" s="14">
        <v>1</v>
      </c>
      <c r="H22" s="33" t="s">
        <v>808</v>
      </c>
      <c r="I22" s="14"/>
      <c r="J22" s="15" t="s">
        <v>135</v>
      </c>
      <c r="K22" s="15" t="s">
        <v>133</v>
      </c>
      <c r="L22" s="30">
        <v>1934.76</v>
      </c>
      <c r="M22" s="241">
        <v>3</v>
      </c>
      <c r="N22" s="750"/>
      <c r="O22" s="744"/>
      <c r="P22" s="205"/>
      <c r="Q22" s="206">
        <v>3</v>
      </c>
      <c r="R22" s="206"/>
      <c r="S22" s="250">
        <v>1934.76</v>
      </c>
      <c r="T22" s="208">
        <f t="shared" si="0"/>
        <v>0</v>
      </c>
    </row>
    <row r="23" spans="1:20" ht="12.75">
      <c r="A23" s="11">
        <v>4</v>
      </c>
      <c r="B23" s="12">
        <v>39722</v>
      </c>
      <c r="C23" s="43" t="s">
        <v>130</v>
      </c>
      <c r="D23" s="14">
        <v>61</v>
      </c>
      <c r="E23" s="476">
        <v>614</v>
      </c>
      <c r="F23" s="15"/>
      <c r="G23" s="14">
        <v>1</v>
      </c>
      <c r="H23" s="15" t="s">
        <v>136</v>
      </c>
      <c r="I23" s="14">
        <v>1020</v>
      </c>
      <c r="J23" s="15" t="s">
        <v>36</v>
      </c>
      <c r="K23" s="15" t="s">
        <v>133</v>
      </c>
      <c r="L23" s="30">
        <v>8847.99</v>
      </c>
      <c r="M23" s="241">
        <v>3</v>
      </c>
      <c r="N23" s="750"/>
      <c r="O23" s="744"/>
      <c r="P23" s="205">
        <f>+O23+O22+O21+O20</f>
        <v>347.22222222222223</v>
      </c>
      <c r="Q23" s="206">
        <v>3</v>
      </c>
      <c r="R23" s="206"/>
      <c r="S23" s="250">
        <v>8847.99</v>
      </c>
      <c r="T23" s="208">
        <f t="shared" si="0"/>
        <v>0</v>
      </c>
    </row>
    <row r="24" spans="1:20" ht="12.75">
      <c r="A24" s="11">
        <v>5</v>
      </c>
      <c r="B24" s="164">
        <v>39811</v>
      </c>
      <c r="C24" s="43" t="s">
        <v>130</v>
      </c>
      <c r="D24" s="14">
        <v>61</v>
      </c>
      <c r="E24" s="467">
        <v>616</v>
      </c>
      <c r="F24" s="14"/>
      <c r="G24" s="14">
        <v>1</v>
      </c>
      <c r="H24" s="15" t="s">
        <v>93</v>
      </c>
      <c r="I24" s="15"/>
      <c r="J24" s="61" t="s">
        <v>54</v>
      </c>
      <c r="K24" s="15" t="s">
        <v>133</v>
      </c>
      <c r="L24" s="17">
        <v>8000</v>
      </c>
      <c r="M24" s="241">
        <v>3</v>
      </c>
      <c r="N24" s="750"/>
      <c r="O24" s="744"/>
      <c r="P24" s="205">
        <f>+O24</f>
        <v>0</v>
      </c>
      <c r="Q24" s="206">
        <v>3</v>
      </c>
      <c r="R24" s="206"/>
      <c r="S24" s="250">
        <v>8000</v>
      </c>
      <c r="T24" s="208">
        <f t="shared" si="0"/>
        <v>0</v>
      </c>
    </row>
    <row r="25" spans="1:20" ht="12.75">
      <c r="A25" s="11">
        <v>6</v>
      </c>
      <c r="B25" s="12">
        <v>39051</v>
      </c>
      <c r="C25" s="43" t="s">
        <v>130</v>
      </c>
      <c r="D25" s="14">
        <v>61</v>
      </c>
      <c r="E25" s="480">
        <v>617</v>
      </c>
      <c r="F25" s="15"/>
      <c r="G25" s="14">
        <v>1</v>
      </c>
      <c r="H25" s="61" t="s">
        <v>213</v>
      </c>
      <c r="I25" s="15"/>
      <c r="J25" s="15" t="s">
        <v>19</v>
      </c>
      <c r="K25" s="15" t="s">
        <v>133</v>
      </c>
      <c r="L25" s="30">
        <v>2177.29</v>
      </c>
      <c r="M25" s="241">
        <v>10</v>
      </c>
      <c r="N25" s="242">
        <f>IF(M25=0,"N/A",+L25/M25)</f>
        <v>217.72899999999998</v>
      </c>
      <c r="O25" s="205">
        <f>IF(M25=0,"N/A",+N25/12)</f>
        <v>18.14408333333333</v>
      </c>
      <c r="P25" s="205"/>
      <c r="Q25" s="206">
        <v>6</v>
      </c>
      <c r="R25" s="206">
        <v>7</v>
      </c>
      <c r="S25" s="250">
        <f>IF(M25=0,"N/A",+N25*Q25+O25*R25)</f>
        <v>1433.382583333333</v>
      </c>
      <c r="T25" s="208">
        <f t="shared" si="0"/>
        <v>743.9074166666669</v>
      </c>
    </row>
    <row r="26" spans="1:20" ht="12.75">
      <c r="A26" s="11">
        <v>7</v>
      </c>
      <c r="B26" s="12">
        <v>39660</v>
      </c>
      <c r="C26" s="43" t="s">
        <v>130</v>
      </c>
      <c r="D26" s="14">
        <v>61</v>
      </c>
      <c r="E26" s="480">
        <v>617</v>
      </c>
      <c r="F26" s="15"/>
      <c r="G26" s="14">
        <v>1</v>
      </c>
      <c r="H26" s="15" t="s">
        <v>87</v>
      </c>
      <c r="I26" s="15"/>
      <c r="J26" s="15" t="s">
        <v>19</v>
      </c>
      <c r="K26" s="15" t="s">
        <v>133</v>
      </c>
      <c r="L26" s="30">
        <v>3335</v>
      </c>
      <c r="M26" s="241">
        <v>10</v>
      </c>
      <c r="N26" s="242">
        <f>IF(M26=0,"N/A",+L26/M26)</f>
        <v>333.5</v>
      </c>
      <c r="O26" s="205">
        <f>IF(M26=0,"N/A",+N26/12)</f>
        <v>27.791666666666668</v>
      </c>
      <c r="P26" s="205"/>
      <c r="Q26" s="206">
        <v>4</v>
      </c>
      <c r="R26" s="206">
        <v>11</v>
      </c>
      <c r="S26" s="250">
        <f>IF(M26=0,"N/A",+N26*Q26+O26*R26)</f>
        <v>1639.7083333333335</v>
      </c>
      <c r="T26" s="208">
        <f t="shared" si="0"/>
        <v>1695.2916666666665</v>
      </c>
    </row>
    <row r="27" spans="1:20" ht="12.75">
      <c r="A27" s="11">
        <v>8</v>
      </c>
      <c r="B27" s="12">
        <v>36829</v>
      </c>
      <c r="C27" s="43" t="s">
        <v>130</v>
      </c>
      <c r="D27" s="14">
        <v>61</v>
      </c>
      <c r="E27" s="480">
        <v>617</v>
      </c>
      <c r="F27" s="15"/>
      <c r="G27" s="14">
        <v>1</v>
      </c>
      <c r="H27" s="15" t="s">
        <v>41</v>
      </c>
      <c r="I27" s="15"/>
      <c r="J27" s="15" t="s">
        <v>19</v>
      </c>
      <c r="K27" s="15" t="s">
        <v>133</v>
      </c>
      <c r="L27" s="30">
        <v>3094.88</v>
      </c>
      <c r="M27" s="241">
        <v>10</v>
      </c>
      <c r="N27" s="750"/>
      <c r="O27" s="744"/>
      <c r="P27" s="205"/>
      <c r="Q27" s="206">
        <v>10</v>
      </c>
      <c r="R27" s="206"/>
      <c r="S27" s="250">
        <v>3094.88</v>
      </c>
      <c r="T27" s="208">
        <f t="shared" si="0"/>
        <v>0</v>
      </c>
    </row>
    <row r="28" spans="1:20" ht="12.75">
      <c r="A28" s="11">
        <v>9</v>
      </c>
      <c r="B28" s="164">
        <v>36889</v>
      </c>
      <c r="C28" s="43" t="s">
        <v>130</v>
      </c>
      <c r="D28" s="14">
        <v>61</v>
      </c>
      <c r="E28" s="480">
        <v>617</v>
      </c>
      <c r="F28" s="15">
        <v>125116</v>
      </c>
      <c r="G28" s="14">
        <v>1</v>
      </c>
      <c r="H28" s="15" t="s">
        <v>137</v>
      </c>
      <c r="I28" s="15"/>
      <c r="J28" s="15" t="s">
        <v>19</v>
      </c>
      <c r="K28" s="15" t="s">
        <v>133</v>
      </c>
      <c r="L28" s="17">
        <v>2494</v>
      </c>
      <c r="M28" s="241">
        <v>10</v>
      </c>
      <c r="N28" s="750"/>
      <c r="O28" s="744"/>
      <c r="P28" s="205"/>
      <c r="Q28" s="206">
        <v>10</v>
      </c>
      <c r="R28" s="206"/>
      <c r="S28" s="250">
        <v>2494</v>
      </c>
      <c r="T28" s="208">
        <f t="shared" si="0"/>
        <v>0</v>
      </c>
    </row>
    <row r="29" spans="1:20" ht="12.75">
      <c r="A29" s="11">
        <v>10</v>
      </c>
      <c r="B29" s="164">
        <v>37473</v>
      </c>
      <c r="C29" s="43" t="s">
        <v>130</v>
      </c>
      <c r="D29" s="14">
        <v>61</v>
      </c>
      <c r="E29" s="480">
        <v>617</v>
      </c>
      <c r="F29" s="15"/>
      <c r="G29" s="14">
        <v>1</v>
      </c>
      <c r="H29" s="15" t="s">
        <v>96</v>
      </c>
      <c r="I29" s="14" t="s">
        <v>138</v>
      </c>
      <c r="J29" s="15" t="s">
        <v>43</v>
      </c>
      <c r="K29" s="15" t="s">
        <v>133</v>
      </c>
      <c r="L29" s="16">
        <v>2578</v>
      </c>
      <c r="M29" s="241">
        <v>5</v>
      </c>
      <c r="N29" s="750"/>
      <c r="O29" s="744"/>
      <c r="P29" s="205"/>
      <c r="Q29" s="206">
        <v>5</v>
      </c>
      <c r="R29" s="206"/>
      <c r="S29" s="250">
        <v>2578</v>
      </c>
      <c r="T29" s="208">
        <f t="shared" si="0"/>
        <v>0</v>
      </c>
    </row>
    <row r="30" spans="1:20" ht="12.75">
      <c r="A30" s="11">
        <v>11</v>
      </c>
      <c r="B30" s="164">
        <v>39483</v>
      </c>
      <c r="C30" s="43" t="s">
        <v>130</v>
      </c>
      <c r="D30" s="14">
        <v>61</v>
      </c>
      <c r="E30" s="480">
        <v>617</v>
      </c>
      <c r="F30" s="15"/>
      <c r="G30" s="14">
        <v>1</v>
      </c>
      <c r="H30" s="15" t="s">
        <v>56</v>
      </c>
      <c r="I30" s="14"/>
      <c r="J30" s="44" t="s">
        <v>25</v>
      </c>
      <c r="K30" s="15" t="s">
        <v>133</v>
      </c>
      <c r="L30" s="16">
        <v>3024</v>
      </c>
      <c r="M30" s="241">
        <v>5</v>
      </c>
      <c r="N30" s="242">
        <f>IF(M30=0,"N/A",+L30/M30)</f>
        <v>604.8</v>
      </c>
      <c r="O30" s="205">
        <f>IF(M30=0,"N/A",+N30/12)</f>
        <v>50.4</v>
      </c>
      <c r="P30" s="205">
        <f>+O30+O29+O28+O27+O26+O25</f>
        <v>96.33574999999999</v>
      </c>
      <c r="Q30" s="206">
        <v>5</v>
      </c>
      <c r="R30" s="206"/>
      <c r="S30" s="250">
        <f>IF(M30=0,"N/A",+N30*Q30+O30*R30)</f>
        <v>3024</v>
      </c>
      <c r="T30" s="208">
        <f t="shared" si="0"/>
        <v>0</v>
      </c>
    </row>
    <row r="31" spans="12:20" ht="15">
      <c r="L31" s="389">
        <f>SUM(L20:L30)</f>
        <v>56339.159999999996</v>
      </c>
      <c r="M31" s="240"/>
      <c r="N31" s="258">
        <f>SUM(N20:N30)</f>
        <v>5322.695666666667</v>
      </c>
      <c r="O31" s="262">
        <f>SUM(O20:O30)</f>
        <v>443.55797222222225</v>
      </c>
      <c r="P31" s="262">
        <f>SUM(P20:P30)</f>
        <v>443.55797222222225</v>
      </c>
      <c r="Q31" s="261"/>
      <c r="R31" s="261"/>
      <c r="S31" s="262">
        <f>SUM(S20:S30)</f>
        <v>49386.07202777777</v>
      </c>
      <c r="T31" s="259">
        <f>SUM(T20:T30)</f>
        <v>6953.087972222222</v>
      </c>
    </row>
    <row r="32" ht="12.75">
      <c r="H32" t="s">
        <v>53</v>
      </c>
    </row>
    <row r="34" ht="12.75">
      <c r="S34" s="80"/>
    </row>
    <row r="40" spans="12:13" ht="12.75">
      <c r="L40" s="20"/>
      <c r="M40" s="20"/>
    </row>
    <row r="41" spans="2:19" ht="12.75">
      <c r="B41" s="616" t="s">
        <v>53</v>
      </c>
      <c r="C41" s="813"/>
      <c r="D41" s="813"/>
      <c r="E41" s="813"/>
      <c r="F41" s="813"/>
      <c r="G41" s="48"/>
      <c r="H41" s="118"/>
      <c r="I41" s="118"/>
      <c r="J41" s="119"/>
      <c r="K41" s="282"/>
      <c r="L41" s="23"/>
      <c r="M41" s="20"/>
      <c r="O41" s="282"/>
      <c r="P41" s="119"/>
      <c r="Q41" s="265"/>
      <c r="R41" s="265"/>
      <c r="S41" s="265"/>
    </row>
    <row r="42" spans="2:19" ht="12.75">
      <c r="B42" s="810" t="s">
        <v>52</v>
      </c>
      <c r="C42" s="810"/>
      <c r="D42" s="810"/>
      <c r="E42" s="810"/>
      <c r="F42" s="810"/>
      <c r="G42" s="20"/>
      <c r="H42" s="810" t="s">
        <v>188</v>
      </c>
      <c r="I42" s="810"/>
      <c r="J42" s="810"/>
      <c r="K42" s="810"/>
      <c r="L42" s="50"/>
      <c r="M42" s="50"/>
      <c r="O42" s="810" t="s">
        <v>582</v>
      </c>
      <c r="P42" s="810"/>
      <c r="Q42" s="810"/>
      <c r="R42" s="810"/>
      <c r="S42" s="810"/>
    </row>
    <row r="43" spans="3:16" ht="12.75">
      <c r="C43" s="50"/>
      <c r="D43" s="50"/>
      <c r="E43" s="50"/>
      <c r="G43" s="811"/>
      <c r="H43" s="811"/>
      <c r="J43" s="20"/>
      <c r="K43" s="20"/>
      <c r="L43" s="20"/>
      <c r="M43" s="20"/>
      <c r="O43" s="20"/>
      <c r="P43" s="20"/>
    </row>
  </sheetData>
  <sheetProtection/>
  <mergeCells count="10">
    <mergeCell ref="B42:F42"/>
    <mergeCell ref="H42:K42"/>
    <mergeCell ref="O42:S42"/>
    <mergeCell ref="G43:H43"/>
    <mergeCell ref="A11:T11"/>
    <mergeCell ref="A12:T12"/>
    <mergeCell ref="A13:T13"/>
    <mergeCell ref="A14:T14"/>
    <mergeCell ref="A15:T15"/>
    <mergeCell ref="C41:F41"/>
  </mergeCells>
  <printOptions/>
  <pageMargins left="0.15763888888888888" right="0.11805555555555557" top="0.15763888888888888" bottom="0.19652777777777777" header="0.5118055555555556" footer="0.5118055555555556"/>
  <pageSetup fitToWidth="3" horizontalDpi="300" verticalDpi="3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W61"/>
  <sheetViews>
    <sheetView zoomScalePageLayoutView="0" workbookViewId="0" topLeftCell="B15">
      <selection activeCell="J51" sqref="J51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7.00390625" style="0" customWidth="1"/>
    <col min="7" max="7" width="4.421875" style="0" customWidth="1"/>
    <col min="8" max="8" width="26.00390625" style="0" customWidth="1"/>
    <col min="9" max="9" width="8.421875" style="0" customWidth="1"/>
    <col min="10" max="10" width="13.8515625" style="0" customWidth="1"/>
    <col min="11" max="11" width="18.28125" style="0" customWidth="1"/>
    <col min="12" max="12" width="14.7109375" style="0" customWidth="1"/>
    <col min="13" max="13" width="7.8515625" style="0" customWidth="1"/>
    <col min="14" max="14" width="14.8515625" style="0" customWidth="1"/>
    <col min="15" max="15" width="12.421875" style="0" customWidth="1"/>
    <col min="16" max="16" width="12.28125" style="0" customWidth="1"/>
    <col min="17" max="18" width="6.8515625" style="0" customWidth="1"/>
    <col min="19" max="19" width="14.28125" style="0" customWidth="1"/>
    <col min="20" max="20" width="9.8515625" style="0" customWidth="1"/>
  </cols>
  <sheetData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812" t="s">
        <v>0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1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2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3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189"/>
      <c r="V15" s="189"/>
      <c r="W15" s="189"/>
    </row>
    <row r="16" spans="1:12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20" ht="25.5">
      <c r="A17" s="350" t="s">
        <v>4</v>
      </c>
      <c r="B17" s="3" t="s">
        <v>5</v>
      </c>
      <c r="C17" s="3" t="s">
        <v>6</v>
      </c>
      <c r="D17" s="4" t="s">
        <v>7</v>
      </c>
      <c r="E17" s="4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  <c r="K17" s="3" t="s">
        <v>957</v>
      </c>
      <c r="L17" s="3" t="s">
        <v>15</v>
      </c>
      <c r="M17" s="196" t="s">
        <v>583</v>
      </c>
      <c r="N17" s="197" t="s">
        <v>584</v>
      </c>
      <c r="O17" s="197" t="s">
        <v>585</v>
      </c>
      <c r="P17" s="197"/>
      <c r="Q17" s="198" t="s">
        <v>586</v>
      </c>
      <c r="R17" s="198" t="s">
        <v>587</v>
      </c>
      <c r="S17" s="199" t="s">
        <v>584</v>
      </c>
      <c r="T17" s="197" t="s">
        <v>588</v>
      </c>
    </row>
    <row r="18" spans="1:20" ht="14.25" thickBot="1">
      <c r="A18" s="151"/>
      <c r="B18" s="391"/>
      <c r="C18" s="3" t="s">
        <v>16</v>
      </c>
      <c r="D18" s="7"/>
      <c r="E18" s="8" t="s">
        <v>7</v>
      </c>
      <c r="F18" s="3"/>
      <c r="G18" s="3"/>
      <c r="H18" s="6"/>
      <c r="I18" s="9"/>
      <c r="J18" s="10"/>
      <c r="K18" s="10"/>
      <c r="L18" s="9" t="s">
        <v>17</v>
      </c>
      <c r="M18" s="200" t="s">
        <v>589</v>
      </c>
      <c r="N18" s="201" t="s">
        <v>590</v>
      </c>
      <c r="O18" s="201" t="s">
        <v>591</v>
      </c>
      <c r="P18" s="201"/>
      <c r="Q18" s="202" t="s">
        <v>592</v>
      </c>
      <c r="R18" s="202" t="s">
        <v>593</v>
      </c>
      <c r="S18" s="203" t="s">
        <v>1051</v>
      </c>
      <c r="T18" s="201" t="s">
        <v>594</v>
      </c>
    </row>
    <row r="19" spans="1:20" ht="12.75">
      <c r="A19" s="122">
        <v>1</v>
      </c>
      <c r="B19" s="392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165">
        <v>8</v>
      </c>
      <c r="I19" s="165">
        <v>9</v>
      </c>
      <c r="J19" s="165">
        <v>10</v>
      </c>
      <c r="K19" s="165">
        <v>11</v>
      </c>
      <c r="L19" s="165">
        <v>12</v>
      </c>
      <c r="M19" s="165">
        <v>13</v>
      </c>
      <c r="N19" s="165">
        <v>14</v>
      </c>
      <c r="O19" s="165">
        <v>15</v>
      </c>
      <c r="P19" s="165"/>
      <c r="Q19" s="165">
        <v>16</v>
      </c>
      <c r="R19" s="165">
        <v>17</v>
      </c>
      <c r="S19" s="165">
        <v>18</v>
      </c>
      <c r="T19" s="165">
        <v>19</v>
      </c>
    </row>
    <row r="20" spans="1:20" ht="12.75">
      <c r="A20" s="122">
        <v>1</v>
      </c>
      <c r="B20" s="393">
        <v>41121</v>
      </c>
      <c r="C20" s="43" t="s">
        <v>130</v>
      </c>
      <c r="D20" s="14">
        <v>61</v>
      </c>
      <c r="E20" s="467">
        <v>614</v>
      </c>
      <c r="F20" s="15"/>
      <c r="G20" s="635">
        <v>1</v>
      </c>
      <c r="H20" s="194" t="s">
        <v>943</v>
      </c>
      <c r="I20" s="137" t="s">
        <v>140</v>
      </c>
      <c r="J20" s="181" t="s">
        <v>652</v>
      </c>
      <c r="K20" s="130" t="s">
        <v>824</v>
      </c>
      <c r="L20" s="428">
        <v>4500</v>
      </c>
      <c r="M20" s="137">
        <v>3</v>
      </c>
      <c r="N20" s="209">
        <f>IF(M20=0,"N/A",+L20/M20)</f>
        <v>1500</v>
      </c>
      <c r="O20" s="209">
        <f>IF(M20=0,"N/A",+N20/12)</f>
        <v>125</v>
      </c>
      <c r="P20" s="209"/>
      <c r="Q20" s="210">
        <v>1</v>
      </c>
      <c r="R20" s="210">
        <v>11</v>
      </c>
      <c r="S20" s="222">
        <f>IF(M20=0,"N/A",+N20*Q20+O20*R20)</f>
        <v>2875</v>
      </c>
      <c r="T20" s="223">
        <f>IF(M20=0,"N/A",+L20-S20)</f>
        <v>1625</v>
      </c>
    </row>
    <row r="21" spans="1:20" ht="12.75">
      <c r="A21" s="122">
        <v>2</v>
      </c>
      <c r="B21" s="164">
        <v>40634</v>
      </c>
      <c r="C21" s="43" t="s">
        <v>130</v>
      </c>
      <c r="D21" s="14">
        <v>61</v>
      </c>
      <c r="E21" s="467">
        <v>614</v>
      </c>
      <c r="F21" s="15"/>
      <c r="G21" s="635">
        <v>1</v>
      </c>
      <c r="H21" s="340" t="s">
        <v>265</v>
      </c>
      <c r="I21" s="126"/>
      <c r="J21" s="181" t="s">
        <v>29</v>
      </c>
      <c r="K21" s="130" t="s">
        <v>824</v>
      </c>
      <c r="L21" s="128">
        <v>18900</v>
      </c>
      <c r="M21" s="247">
        <v>3</v>
      </c>
      <c r="N21" s="209">
        <f>IF(M21=0,"N/A",+L21/M21)</f>
        <v>6300</v>
      </c>
      <c r="O21" s="209">
        <f>IF(M21=0,"N/A",+N21/12)</f>
        <v>525</v>
      </c>
      <c r="P21" s="209"/>
      <c r="Q21" s="210">
        <v>2</v>
      </c>
      <c r="R21" s="210">
        <v>1</v>
      </c>
      <c r="S21" s="222">
        <f>IF(M21=0,"N/A",+N21*Q21+O21*R21)</f>
        <v>13125</v>
      </c>
      <c r="T21" s="223">
        <f aca="true" t="shared" si="0" ref="T21:T26">IF(M21=0,"N/A",+L21-S21)</f>
        <v>5775</v>
      </c>
    </row>
    <row r="22" spans="1:20" ht="12.75">
      <c r="A22" s="122">
        <v>3</v>
      </c>
      <c r="B22" s="164">
        <v>40015</v>
      </c>
      <c r="C22" s="43" t="s">
        <v>130</v>
      </c>
      <c r="D22" s="14">
        <v>61</v>
      </c>
      <c r="E22" s="467">
        <v>614</v>
      </c>
      <c r="F22" s="15"/>
      <c r="G22" s="635">
        <v>1</v>
      </c>
      <c r="H22" s="426" t="s">
        <v>512</v>
      </c>
      <c r="I22" s="126"/>
      <c r="J22" s="130" t="s">
        <v>511</v>
      </c>
      <c r="K22" s="130" t="s">
        <v>824</v>
      </c>
      <c r="L22" s="128">
        <v>6710</v>
      </c>
      <c r="M22" s="247">
        <v>3</v>
      </c>
      <c r="N22" s="743"/>
      <c r="O22" s="743"/>
      <c r="P22" s="209"/>
      <c r="Q22" s="210">
        <v>3</v>
      </c>
      <c r="R22" s="210"/>
      <c r="S22" s="222">
        <v>6710</v>
      </c>
      <c r="T22" s="223">
        <f t="shared" si="0"/>
        <v>0</v>
      </c>
    </row>
    <row r="23" spans="1:20" ht="12.75">
      <c r="A23" s="122">
        <v>4</v>
      </c>
      <c r="B23" s="164">
        <v>40015</v>
      </c>
      <c r="C23" s="43" t="s">
        <v>130</v>
      </c>
      <c r="D23" s="14">
        <v>61</v>
      </c>
      <c r="E23" s="467">
        <v>614</v>
      </c>
      <c r="F23" s="15"/>
      <c r="G23" s="635">
        <v>1</v>
      </c>
      <c r="H23" s="426" t="s">
        <v>90</v>
      </c>
      <c r="I23" s="126"/>
      <c r="J23" s="130" t="s">
        <v>513</v>
      </c>
      <c r="K23" s="130" t="s">
        <v>824</v>
      </c>
      <c r="L23" s="128">
        <v>200</v>
      </c>
      <c r="M23" s="247">
        <v>3</v>
      </c>
      <c r="N23" s="743"/>
      <c r="O23" s="743"/>
      <c r="P23" s="209"/>
      <c r="Q23" s="210">
        <v>3</v>
      </c>
      <c r="R23" s="210"/>
      <c r="S23" s="222">
        <v>200</v>
      </c>
      <c r="T23" s="223">
        <f t="shared" si="0"/>
        <v>0</v>
      </c>
    </row>
    <row r="24" spans="1:20" ht="12.75">
      <c r="A24" s="122">
        <v>5</v>
      </c>
      <c r="B24" s="164">
        <v>40015</v>
      </c>
      <c r="C24" s="43" t="s">
        <v>130</v>
      </c>
      <c r="D24" s="14">
        <v>61</v>
      </c>
      <c r="E24" s="467">
        <v>614</v>
      </c>
      <c r="F24" s="15"/>
      <c r="G24" s="14">
        <v>2</v>
      </c>
      <c r="H24" s="636" t="s">
        <v>393</v>
      </c>
      <c r="I24" s="78"/>
      <c r="J24" s="77" t="s">
        <v>79</v>
      </c>
      <c r="K24" s="130" t="s">
        <v>824</v>
      </c>
      <c r="L24" s="521">
        <v>225.01</v>
      </c>
      <c r="M24" s="241">
        <v>3</v>
      </c>
      <c r="N24" s="744"/>
      <c r="O24" s="744"/>
      <c r="P24" s="205"/>
      <c r="Q24" s="206">
        <v>3</v>
      </c>
      <c r="R24" s="206"/>
      <c r="S24" s="222">
        <v>225.01</v>
      </c>
      <c r="T24" s="208">
        <f t="shared" si="0"/>
        <v>0</v>
      </c>
    </row>
    <row r="25" spans="1:20" ht="12.75">
      <c r="A25" s="122">
        <v>6</v>
      </c>
      <c r="B25" s="395">
        <v>40015</v>
      </c>
      <c r="C25" s="43" t="s">
        <v>130</v>
      </c>
      <c r="D25" s="14">
        <v>61</v>
      </c>
      <c r="E25" s="467">
        <v>614</v>
      </c>
      <c r="F25" s="15"/>
      <c r="G25" s="14">
        <v>1</v>
      </c>
      <c r="H25" s="586" t="s">
        <v>31</v>
      </c>
      <c r="I25" s="61" t="s">
        <v>515</v>
      </c>
      <c r="J25" s="29" t="s">
        <v>514</v>
      </c>
      <c r="K25" s="130" t="s">
        <v>824</v>
      </c>
      <c r="L25" s="16">
        <v>1620</v>
      </c>
      <c r="M25" s="241">
        <v>3</v>
      </c>
      <c r="N25" s="744"/>
      <c r="O25" s="744"/>
      <c r="P25" s="205"/>
      <c r="Q25" s="206">
        <v>3</v>
      </c>
      <c r="R25" s="206"/>
      <c r="S25" s="207">
        <v>1620</v>
      </c>
      <c r="T25" s="208">
        <f t="shared" si="0"/>
        <v>0</v>
      </c>
    </row>
    <row r="26" spans="1:20" ht="12.75">
      <c r="A26" s="122">
        <v>7</v>
      </c>
      <c r="B26" s="395">
        <v>40015</v>
      </c>
      <c r="C26" s="43" t="s">
        <v>130</v>
      </c>
      <c r="D26" s="14">
        <v>61</v>
      </c>
      <c r="E26" s="467">
        <v>614</v>
      </c>
      <c r="F26" s="15"/>
      <c r="G26" s="14">
        <v>1</v>
      </c>
      <c r="H26" s="586" t="s">
        <v>32</v>
      </c>
      <c r="I26" s="15"/>
      <c r="J26" s="14"/>
      <c r="K26" s="130" t="s">
        <v>824</v>
      </c>
      <c r="L26" s="16">
        <v>8689.98</v>
      </c>
      <c r="M26" s="241">
        <v>3</v>
      </c>
      <c r="N26" s="744"/>
      <c r="O26" s="744"/>
      <c r="P26" s="205"/>
      <c r="Q26" s="206">
        <v>3</v>
      </c>
      <c r="R26" s="206"/>
      <c r="S26" s="207">
        <v>8689.98</v>
      </c>
      <c r="T26" s="208">
        <f t="shared" si="0"/>
        <v>0</v>
      </c>
    </row>
    <row r="27" spans="1:20" ht="12.75">
      <c r="A27" s="122">
        <v>8</v>
      </c>
      <c r="B27" s="395">
        <v>39597</v>
      </c>
      <c r="C27" s="43" t="s">
        <v>130</v>
      </c>
      <c r="D27" s="14">
        <v>61</v>
      </c>
      <c r="E27" s="467">
        <v>614</v>
      </c>
      <c r="F27" s="15"/>
      <c r="G27" s="14">
        <v>1</v>
      </c>
      <c r="H27" s="631" t="s">
        <v>131</v>
      </c>
      <c r="I27" s="15" t="s">
        <v>139</v>
      </c>
      <c r="J27" s="14" t="s">
        <v>74</v>
      </c>
      <c r="K27" s="130" t="s">
        <v>824</v>
      </c>
      <c r="L27" s="16">
        <v>9164</v>
      </c>
      <c r="M27" s="241">
        <v>3</v>
      </c>
      <c r="N27" s="744"/>
      <c r="O27" s="744"/>
      <c r="P27" s="205"/>
      <c r="Q27" s="206">
        <v>3</v>
      </c>
      <c r="R27" s="206"/>
      <c r="S27" s="207">
        <v>9164</v>
      </c>
      <c r="T27" s="208">
        <f aca="true" t="shared" si="1" ref="T27:T33">IF(M27=0,"N/A",+L27-S27)</f>
        <v>0</v>
      </c>
    </row>
    <row r="28" spans="1:20" ht="12.75">
      <c r="A28" s="122">
        <v>9</v>
      </c>
      <c r="B28" s="395">
        <v>39597</v>
      </c>
      <c r="C28" s="43" t="s">
        <v>130</v>
      </c>
      <c r="D28" s="14">
        <v>61</v>
      </c>
      <c r="E28" s="467">
        <v>614</v>
      </c>
      <c r="F28" s="15"/>
      <c r="G28" s="14">
        <v>1</v>
      </c>
      <c r="H28" s="631" t="s">
        <v>32</v>
      </c>
      <c r="I28" s="15"/>
      <c r="J28" s="14" t="s">
        <v>134</v>
      </c>
      <c r="K28" s="130" t="s">
        <v>824</v>
      </c>
      <c r="L28" s="16">
        <v>12220</v>
      </c>
      <c r="M28" s="241">
        <v>3</v>
      </c>
      <c r="N28" s="744"/>
      <c r="O28" s="744"/>
      <c r="P28" s="205"/>
      <c r="Q28" s="206">
        <v>3</v>
      </c>
      <c r="R28" s="206"/>
      <c r="S28" s="207">
        <v>12220</v>
      </c>
      <c r="T28" s="208">
        <f t="shared" si="1"/>
        <v>0</v>
      </c>
    </row>
    <row r="29" spans="1:20" ht="12.75">
      <c r="A29" s="122">
        <v>10</v>
      </c>
      <c r="B29" s="633">
        <v>40920</v>
      </c>
      <c r="C29" s="43" t="s">
        <v>130</v>
      </c>
      <c r="D29" s="14">
        <v>61</v>
      </c>
      <c r="E29" s="467">
        <v>614</v>
      </c>
      <c r="F29" s="15"/>
      <c r="G29" s="14">
        <v>1</v>
      </c>
      <c r="H29" s="632" t="s">
        <v>31</v>
      </c>
      <c r="I29" s="15"/>
      <c r="J29" s="32" t="s">
        <v>75</v>
      </c>
      <c r="K29" s="130" t="s">
        <v>824</v>
      </c>
      <c r="L29" s="16">
        <v>2976</v>
      </c>
      <c r="M29" s="241">
        <v>3</v>
      </c>
      <c r="N29" s="205">
        <f>IF(M29=0,"N/A",+L29/M29)</f>
        <v>992</v>
      </c>
      <c r="O29" s="205">
        <f>IF(M29=0,"N/A",+N29/12)</f>
        <v>82.66666666666667</v>
      </c>
      <c r="P29" s="205"/>
      <c r="Q29" s="206">
        <v>1</v>
      </c>
      <c r="R29" s="206">
        <v>5</v>
      </c>
      <c r="S29" s="207">
        <f>IF(M29=0,"N/A",+N29*Q29+O29*R29)</f>
        <v>1405.3333333333335</v>
      </c>
      <c r="T29" s="208">
        <f>IF(M29=0,"N/A",+L29-S29)</f>
        <v>1570.6666666666665</v>
      </c>
    </row>
    <row r="30" spans="1:20" ht="12.75">
      <c r="A30" s="122">
        <v>11</v>
      </c>
      <c r="B30" s="395">
        <v>39597</v>
      </c>
      <c r="C30" s="43" t="s">
        <v>130</v>
      </c>
      <c r="D30" s="14">
        <v>61</v>
      </c>
      <c r="E30" s="467">
        <v>614</v>
      </c>
      <c r="F30" s="15"/>
      <c r="G30" s="14">
        <v>1</v>
      </c>
      <c r="H30" s="631" t="s">
        <v>90</v>
      </c>
      <c r="I30" s="15"/>
      <c r="J30" s="14" t="s">
        <v>140</v>
      </c>
      <c r="K30" s="130" t="s">
        <v>824</v>
      </c>
      <c r="L30" s="16">
        <v>175</v>
      </c>
      <c r="M30" s="241">
        <v>3</v>
      </c>
      <c r="N30" s="744"/>
      <c r="O30" s="744"/>
      <c r="P30" s="205"/>
      <c r="Q30" s="206">
        <v>3</v>
      </c>
      <c r="R30" s="206"/>
      <c r="S30" s="207">
        <v>175</v>
      </c>
      <c r="T30" s="208">
        <f t="shared" si="1"/>
        <v>0</v>
      </c>
    </row>
    <row r="31" spans="1:20" ht="12.75">
      <c r="A31" s="122">
        <v>12</v>
      </c>
      <c r="B31" s="395">
        <v>39597</v>
      </c>
      <c r="C31" s="43" t="s">
        <v>130</v>
      </c>
      <c r="D31" s="14">
        <v>61</v>
      </c>
      <c r="E31" s="467">
        <v>614</v>
      </c>
      <c r="F31" s="15"/>
      <c r="G31" s="14">
        <v>2</v>
      </c>
      <c r="H31" s="631" t="s">
        <v>141</v>
      </c>
      <c r="I31" s="15"/>
      <c r="J31" s="15"/>
      <c r="K31" s="130" t="s">
        <v>824</v>
      </c>
      <c r="L31" s="16">
        <v>450</v>
      </c>
      <c r="M31" s="241">
        <v>3</v>
      </c>
      <c r="N31" s="744"/>
      <c r="O31" s="744"/>
      <c r="P31" s="205">
        <f>+O20+O21+O22+O23+O24+O25+O26+O27+O28+O29+O30+O31</f>
        <v>732.6666666666666</v>
      </c>
      <c r="Q31" s="206">
        <v>3</v>
      </c>
      <c r="R31" s="206"/>
      <c r="S31" s="207">
        <v>450</v>
      </c>
      <c r="T31" s="208">
        <f t="shared" si="1"/>
        <v>0</v>
      </c>
    </row>
    <row r="32" spans="1:20" ht="12.75">
      <c r="A32" s="122">
        <v>13</v>
      </c>
      <c r="B32" s="395">
        <v>36889</v>
      </c>
      <c r="C32" s="43" t="s">
        <v>130</v>
      </c>
      <c r="D32" s="14">
        <v>61</v>
      </c>
      <c r="E32" s="476">
        <v>616</v>
      </c>
      <c r="F32" s="15"/>
      <c r="G32" s="14">
        <v>1</v>
      </c>
      <c r="H32" s="15" t="s">
        <v>38</v>
      </c>
      <c r="I32" s="15"/>
      <c r="J32" s="14" t="s">
        <v>54</v>
      </c>
      <c r="K32" s="130" t="s">
        <v>824</v>
      </c>
      <c r="L32" s="238">
        <v>3500</v>
      </c>
      <c r="M32" s="241">
        <v>3</v>
      </c>
      <c r="N32" s="744"/>
      <c r="O32" s="744"/>
      <c r="P32" s="205"/>
      <c r="Q32" s="206">
        <v>3</v>
      </c>
      <c r="R32" s="206"/>
      <c r="S32" s="207">
        <v>3500</v>
      </c>
      <c r="T32" s="208">
        <f t="shared" si="1"/>
        <v>0</v>
      </c>
    </row>
    <row r="33" spans="1:20" ht="12.75">
      <c r="A33" s="122">
        <v>14</v>
      </c>
      <c r="B33" s="395">
        <v>36890</v>
      </c>
      <c r="C33" s="43" t="s">
        <v>130</v>
      </c>
      <c r="D33" s="14">
        <v>61</v>
      </c>
      <c r="E33" s="476">
        <v>616</v>
      </c>
      <c r="F33" s="15"/>
      <c r="G33" s="14">
        <v>1</v>
      </c>
      <c r="H33" s="15" t="s">
        <v>38</v>
      </c>
      <c r="I33" s="15"/>
      <c r="J33" s="29" t="s">
        <v>519</v>
      </c>
      <c r="K33" s="130" t="s">
        <v>824</v>
      </c>
      <c r="L33" s="238">
        <v>3500</v>
      </c>
      <c r="M33" s="241">
        <v>3</v>
      </c>
      <c r="N33" s="744"/>
      <c r="O33" s="744"/>
      <c r="P33" s="205">
        <f>+O32+O33</f>
        <v>0</v>
      </c>
      <c r="Q33" s="206">
        <v>3</v>
      </c>
      <c r="R33" s="206"/>
      <c r="S33" s="207">
        <v>3500</v>
      </c>
      <c r="T33" s="208">
        <f t="shared" si="1"/>
        <v>0</v>
      </c>
    </row>
    <row r="34" spans="1:20" ht="12.75">
      <c r="A34" s="122">
        <v>15</v>
      </c>
      <c r="B34" s="634">
        <v>40254</v>
      </c>
      <c r="C34" s="160" t="s">
        <v>130</v>
      </c>
      <c r="D34" s="181">
        <v>61</v>
      </c>
      <c r="E34" s="479">
        <v>617</v>
      </c>
      <c r="F34" s="150"/>
      <c r="G34" s="181">
        <v>1</v>
      </c>
      <c r="H34" s="127" t="s">
        <v>18</v>
      </c>
      <c r="I34" s="150"/>
      <c r="J34" s="191" t="s">
        <v>623</v>
      </c>
      <c r="K34" s="130" t="s">
        <v>824</v>
      </c>
      <c r="L34" s="289">
        <v>3401.7</v>
      </c>
      <c r="M34" s="247">
        <v>10</v>
      </c>
      <c r="N34" s="287">
        <f aca="true" t="shared" si="2" ref="N34:N39">IF(M34=0,"N/A",+L34/M34)</f>
        <v>340.16999999999996</v>
      </c>
      <c r="O34" s="209">
        <f aca="true" t="shared" si="3" ref="O34:O39">IF(M34=0,"N/A",+N34/12)</f>
        <v>28.347499999999997</v>
      </c>
      <c r="P34" s="209"/>
      <c r="Q34" s="210">
        <v>3</v>
      </c>
      <c r="R34" s="210">
        <v>2</v>
      </c>
      <c r="S34" s="222">
        <f aca="true" t="shared" si="4" ref="S34:S39">IF(M34=0,"N/A",+N34*Q34+O34*R34)</f>
        <v>1077.205</v>
      </c>
      <c r="T34" s="223">
        <f aca="true" t="shared" si="5" ref="T34:T48">IF(M34=0,"N/A",+L34-S34)</f>
        <v>2324.495</v>
      </c>
    </row>
    <row r="35" spans="1:20" ht="12.75">
      <c r="A35" s="122">
        <v>16</v>
      </c>
      <c r="B35" s="394">
        <v>39456</v>
      </c>
      <c r="C35" s="160" t="s">
        <v>130</v>
      </c>
      <c r="D35" s="125">
        <v>61</v>
      </c>
      <c r="E35" s="464">
        <v>617</v>
      </c>
      <c r="F35" s="126"/>
      <c r="G35" s="125">
        <v>1</v>
      </c>
      <c r="H35" s="126" t="s">
        <v>144</v>
      </c>
      <c r="I35" s="126"/>
      <c r="J35" s="125" t="s">
        <v>19</v>
      </c>
      <c r="K35" s="130" t="s">
        <v>824</v>
      </c>
      <c r="L35" s="128">
        <v>5104</v>
      </c>
      <c r="M35" s="247">
        <v>10</v>
      </c>
      <c r="N35" s="209">
        <f t="shared" si="2"/>
        <v>510.4</v>
      </c>
      <c r="O35" s="209">
        <f t="shared" si="3"/>
        <v>42.53333333333333</v>
      </c>
      <c r="P35" s="209"/>
      <c r="Q35" s="210">
        <v>5</v>
      </c>
      <c r="R35" s="210">
        <v>5</v>
      </c>
      <c r="S35" s="222">
        <f t="shared" si="4"/>
        <v>2764.6666666666665</v>
      </c>
      <c r="T35" s="223">
        <f>IF(M35=0,"N/A",+L35-S35)</f>
        <v>2339.3333333333335</v>
      </c>
    </row>
    <row r="36" spans="1:20" ht="12.75">
      <c r="A36" s="122">
        <v>17</v>
      </c>
      <c r="B36" s="396">
        <v>38785</v>
      </c>
      <c r="C36" s="159" t="s">
        <v>130</v>
      </c>
      <c r="D36" s="65">
        <v>61</v>
      </c>
      <c r="E36" s="481">
        <v>617</v>
      </c>
      <c r="F36" s="66"/>
      <c r="G36" s="65">
        <v>1</v>
      </c>
      <c r="H36" s="112" t="s">
        <v>963</v>
      </c>
      <c r="I36" s="66"/>
      <c r="J36" s="65" t="s">
        <v>19</v>
      </c>
      <c r="K36" s="130" t="s">
        <v>824</v>
      </c>
      <c r="L36" s="67">
        <v>2295</v>
      </c>
      <c r="M36" s="309">
        <v>10</v>
      </c>
      <c r="N36" s="218">
        <f t="shared" si="2"/>
        <v>229.5</v>
      </c>
      <c r="O36" s="218">
        <f t="shared" si="3"/>
        <v>19.125</v>
      </c>
      <c r="P36" s="218"/>
      <c r="Q36" s="219">
        <v>7</v>
      </c>
      <c r="R36" s="219">
        <v>3</v>
      </c>
      <c r="S36" s="220">
        <f t="shared" si="4"/>
        <v>1663.875</v>
      </c>
      <c r="T36" s="221">
        <f t="shared" si="5"/>
        <v>631.125</v>
      </c>
    </row>
    <row r="37" spans="1:20" ht="12.75">
      <c r="A37" s="122">
        <v>18</v>
      </c>
      <c r="B37" s="394">
        <v>39597</v>
      </c>
      <c r="C37" s="43" t="s">
        <v>130</v>
      </c>
      <c r="D37" s="125">
        <v>61</v>
      </c>
      <c r="E37" s="464">
        <v>617</v>
      </c>
      <c r="F37" s="126"/>
      <c r="G37" s="125">
        <v>1</v>
      </c>
      <c r="H37" s="191" t="s">
        <v>964</v>
      </c>
      <c r="I37" s="125"/>
      <c r="J37" s="125" t="s">
        <v>19</v>
      </c>
      <c r="K37" s="130" t="s">
        <v>824</v>
      </c>
      <c r="L37" s="128">
        <v>3094.88</v>
      </c>
      <c r="M37" s="247">
        <v>10</v>
      </c>
      <c r="N37" s="209">
        <f t="shared" si="2"/>
        <v>309.488</v>
      </c>
      <c r="O37" s="209">
        <f t="shared" si="3"/>
        <v>25.790666666666667</v>
      </c>
      <c r="P37" s="209"/>
      <c r="Q37" s="210">
        <v>5</v>
      </c>
      <c r="R37" s="210">
        <v>1</v>
      </c>
      <c r="S37" s="222">
        <f t="shared" si="4"/>
        <v>1573.2306666666668</v>
      </c>
      <c r="T37" s="223">
        <f>IF(M37=0,"N/A",+L37-S37)</f>
        <v>1521.6493333333333</v>
      </c>
    </row>
    <row r="38" spans="1:20" ht="12.75">
      <c r="A38" s="122">
        <v>19</v>
      </c>
      <c r="B38" s="394">
        <v>39660</v>
      </c>
      <c r="C38" s="160" t="s">
        <v>130</v>
      </c>
      <c r="D38" s="182">
        <v>61</v>
      </c>
      <c r="E38" s="482">
        <v>617</v>
      </c>
      <c r="F38" s="181"/>
      <c r="G38" s="181">
        <v>1</v>
      </c>
      <c r="H38" s="191" t="s">
        <v>707</v>
      </c>
      <c r="I38" s="191"/>
      <c r="J38" s="181" t="s">
        <v>19</v>
      </c>
      <c r="K38" s="130" t="s">
        <v>824</v>
      </c>
      <c r="L38" s="256">
        <v>3335</v>
      </c>
      <c r="M38" s="247">
        <v>10</v>
      </c>
      <c r="N38" s="209">
        <f t="shared" si="2"/>
        <v>333.5</v>
      </c>
      <c r="O38" s="209">
        <f t="shared" si="3"/>
        <v>27.791666666666668</v>
      </c>
      <c r="P38" s="209"/>
      <c r="Q38" s="210">
        <v>4</v>
      </c>
      <c r="R38" s="210">
        <v>11</v>
      </c>
      <c r="S38" s="222">
        <f t="shared" si="4"/>
        <v>1639.7083333333335</v>
      </c>
      <c r="T38" s="223">
        <f>IF(M38=0,"N/A",+L38-S38)</f>
        <v>1695.2916666666665</v>
      </c>
    </row>
    <row r="39" spans="1:20" ht="12.75">
      <c r="A39" s="122">
        <v>20</v>
      </c>
      <c r="B39" s="394">
        <v>40274</v>
      </c>
      <c r="C39" s="160" t="s">
        <v>130</v>
      </c>
      <c r="D39" s="181">
        <v>61</v>
      </c>
      <c r="E39" s="479">
        <v>617</v>
      </c>
      <c r="F39" s="150"/>
      <c r="G39" s="181">
        <v>1</v>
      </c>
      <c r="H39" s="295" t="s">
        <v>637</v>
      </c>
      <c r="I39" s="150"/>
      <c r="J39" s="127"/>
      <c r="K39" s="130" t="s">
        <v>824</v>
      </c>
      <c r="L39" s="289">
        <v>13000</v>
      </c>
      <c r="M39" s="247">
        <v>10</v>
      </c>
      <c r="N39" s="287">
        <f t="shared" si="2"/>
        <v>1300</v>
      </c>
      <c r="O39" s="209">
        <f t="shared" si="3"/>
        <v>108.33333333333333</v>
      </c>
      <c r="P39" s="209"/>
      <c r="Q39" s="210">
        <v>3</v>
      </c>
      <c r="R39" s="210">
        <v>2</v>
      </c>
      <c r="S39" s="222">
        <f t="shared" si="4"/>
        <v>4116.666666666667</v>
      </c>
      <c r="T39" s="223">
        <f t="shared" si="5"/>
        <v>8883.333333333332</v>
      </c>
    </row>
    <row r="40" spans="1:20" ht="12.75">
      <c r="A40" s="122">
        <v>21</v>
      </c>
      <c r="B40" s="394">
        <v>37570</v>
      </c>
      <c r="C40" s="160" t="s">
        <v>130</v>
      </c>
      <c r="D40" s="125">
        <v>61</v>
      </c>
      <c r="E40" s="464">
        <v>617</v>
      </c>
      <c r="F40" s="125">
        <v>125532</v>
      </c>
      <c r="G40" s="125">
        <v>1</v>
      </c>
      <c r="H40" s="126" t="s">
        <v>21</v>
      </c>
      <c r="I40" s="126"/>
      <c r="J40" s="126"/>
      <c r="K40" s="130" t="s">
        <v>824</v>
      </c>
      <c r="L40" s="128">
        <v>5000</v>
      </c>
      <c r="M40" s="247">
        <v>10</v>
      </c>
      <c r="N40" s="743"/>
      <c r="O40" s="743"/>
      <c r="P40" s="209"/>
      <c r="Q40" s="210">
        <v>10</v>
      </c>
      <c r="R40" s="210"/>
      <c r="S40" s="222">
        <v>5000</v>
      </c>
      <c r="T40" s="223">
        <f t="shared" si="5"/>
        <v>0</v>
      </c>
    </row>
    <row r="41" spans="1:20" ht="12.75">
      <c r="A41" s="122">
        <v>22</v>
      </c>
      <c r="B41" s="164">
        <v>36843</v>
      </c>
      <c r="C41" s="43" t="s">
        <v>130</v>
      </c>
      <c r="D41" s="14">
        <v>61</v>
      </c>
      <c r="E41" s="276">
        <v>617</v>
      </c>
      <c r="F41" s="15"/>
      <c r="G41" s="14">
        <v>1</v>
      </c>
      <c r="H41" s="15" t="s">
        <v>143</v>
      </c>
      <c r="I41" s="15"/>
      <c r="J41" s="14" t="s">
        <v>19</v>
      </c>
      <c r="K41" s="130" t="s">
        <v>824</v>
      </c>
      <c r="L41" s="16">
        <v>10000</v>
      </c>
      <c r="M41" s="241">
        <v>10</v>
      </c>
      <c r="N41" s="744"/>
      <c r="O41" s="744"/>
      <c r="P41" s="205"/>
      <c r="Q41" s="206">
        <v>10</v>
      </c>
      <c r="R41" s="206"/>
      <c r="S41" s="207">
        <v>10000</v>
      </c>
      <c r="T41" s="208">
        <f t="shared" si="5"/>
        <v>0</v>
      </c>
    </row>
    <row r="42" spans="1:20" ht="12.75">
      <c r="A42" s="122">
        <v>23</v>
      </c>
      <c r="B42" s="136">
        <v>39445</v>
      </c>
      <c r="C42" s="43" t="s">
        <v>130</v>
      </c>
      <c r="D42" s="14">
        <v>61</v>
      </c>
      <c r="E42" s="276">
        <v>617</v>
      </c>
      <c r="F42" s="14">
        <v>125147</v>
      </c>
      <c r="G42" s="14">
        <v>1</v>
      </c>
      <c r="H42" s="33" t="s">
        <v>826</v>
      </c>
      <c r="I42" s="14"/>
      <c r="J42" s="15"/>
      <c r="K42" s="130" t="s">
        <v>824</v>
      </c>
      <c r="L42" s="16">
        <v>3750</v>
      </c>
      <c r="M42" s="241">
        <v>10</v>
      </c>
      <c r="N42" s="205">
        <f>IF(M42=0,"N/A",+L42/M42)</f>
        <v>375</v>
      </c>
      <c r="O42" s="205">
        <f>IF(M42=0,"N/A",+N42/12)</f>
        <v>31.25</v>
      </c>
      <c r="P42" s="205"/>
      <c r="Q42" s="206">
        <v>5</v>
      </c>
      <c r="R42" s="206">
        <v>6</v>
      </c>
      <c r="S42" s="207">
        <f>IF(M42=0,"N/A",+N42*Q42+O42*R42)</f>
        <v>2062.5</v>
      </c>
      <c r="T42" s="208">
        <f t="shared" si="5"/>
        <v>1687.5</v>
      </c>
    </row>
    <row r="43" spans="1:20" ht="12.75">
      <c r="A43" s="122">
        <v>24</v>
      </c>
      <c r="B43" s="394">
        <v>36889</v>
      </c>
      <c r="C43" s="160" t="s">
        <v>130</v>
      </c>
      <c r="D43" s="125">
        <v>61</v>
      </c>
      <c r="E43" s="464">
        <v>617</v>
      </c>
      <c r="F43" s="126"/>
      <c r="G43" s="125">
        <v>1</v>
      </c>
      <c r="H43" s="126" t="s">
        <v>65</v>
      </c>
      <c r="I43" s="126"/>
      <c r="J43" s="125" t="s">
        <v>19</v>
      </c>
      <c r="K43" s="130" t="s">
        <v>824</v>
      </c>
      <c r="L43" s="128">
        <v>3431.93</v>
      </c>
      <c r="M43" s="247">
        <v>10</v>
      </c>
      <c r="N43" s="743"/>
      <c r="O43" s="743"/>
      <c r="P43" s="209"/>
      <c r="Q43" s="210">
        <v>10</v>
      </c>
      <c r="R43" s="210"/>
      <c r="S43" s="222">
        <v>3431.93</v>
      </c>
      <c r="T43" s="223">
        <f t="shared" si="5"/>
        <v>0</v>
      </c>
    </row>
    <row r="44" spans="1:20" ht="12.75">
      <c r="A44" s="122">
        <v>25</v>
      </c>
      <c r="B44" s="394">
        <v>38904</v>
      </c>
      <c r="C44" s="160" t="s">
        <v>130</v>
      </c>
      <c r="D44" s="125">
        <v>61</v>
      </c>
      <c r="E44" s="464">
        <v>617</v>
      </c>
      <c r="F44" s="126"/>
      <c r="G44" s="125">
        <v>1</v>
      </c>
      <c r="H44" s="126" t="s">
        <v>145</v>
      </c>
      <c r="I44" s="125" t="s">
        <v>146</v>
      </c>
      <c r="J44" s="125" t="s">
        <v>43</v>
      </c>
      <c r="K44" s="130" t="s">
        <v>824</v>
      </c>
      <c r="L44" s="128">
        <v>3259.99</v>
      </c>
      <c r="M44" s="247">
        <v>5</v>
      </c>
      <c r="N44" s="743"/>
      <c r="O44" s="743"/>
      <c r="P44" s="209"/>
      <c r="Q44" s="210">
        <v>5</v>
      </c>
      <c r="R44" s="210"/>
      <c r="S44" s="222">
        <v>3259.99</v>
      </c>
      <c r="T44" s="223">
        <f t="shared" si="5"/>
        <v>0</v>
      </c>
    </row>
    <row r="45" spans="1:20" ht="12.75">
      <c r="A45" s="122">
        <v>26</v>
      </c>
      <c r="B45" s="394">
        <v>40261</v>
      </c>
      <c r="C45" s="160" t="s">
        <v>130</v>
      </c>
      <c r="D45" s="181">
        <v>61</v>
      </c>
      <c r="E45" s="479">
        <v>617</v>
      </c>
      <c r="F45" s="150"/>
      <c r="G45" s="181">
        <v>1</v>
      </c>
      <c r="H45" s="129" t="s">
        <v>145</v>
      </c>
      <c r="I45" s="150"/>
      <c r="J45" s="127" t="s">
        <v>43</v>
      </c>
      <c r="K45" s="130" t="s">
        <v>824</v>
      </c>
      <c r="L45" s="289">
        <v>2679.6</v>
      </c>
      <c r="M45" s="247">
        <v>5</v>
      </c>
      <c r="N45" s="287">
        <f>IF(M45=0,"N/A",+L45/M45)</f>
        <v>535.92</v>
      </c>
      <c r="O45" s="209">
        <f>IF(M45=0,"N/A",+N45/12)</f>
        <v>44.66</v>
      </c>
      <c r="P45" s="209"/>
      <c r="Q45" s="210">
        <v>3</v>
      </c>
      <c r="R45" s="210">
        <v>3</v>
      </c>
      <c r="S45" s="222">
        <f>IF(M45=0,"N/A",+N45*Q45+O45*R45)</f>
        <v>1741.7399999999998</v>
      </c>
      <c r="T45" s="223">
        <f t="shared" si="5"/>
        <v>937.8600000000001</v>
      </c>
    </row>
    <row r="46" spans="1:20" ht="12.75">
      <c r="A46" s="122">
        <v>27</v>
      </c>
      <c r="B46" s="394">
        <v>38394</v>
      </c>
      <c r="C46" s="160" t="s">
        <v>130</v>
      </c>
      <c r="D46" s="125">
        <v>61</v>
      </c>
      <c r="E46" s="464">
        <v>617</v>
      </c>
      <c r="F46" s="126"/>
      <c r="G46" s="125">
        <v>1</v>
      </c>
      <c r="H46" s="126" t="s">
        <v>145</v>
      </c>
      <c r="I46" s="125" t="s">
        <v>147</v>
      </c>
      <c r="J46" s="125" t="s">
        <v>43</v>
      </c>
      <c r="K46" s="130" t="s">
        <v>824</v>
      </c>
      <c r="L46" s="128">
        <v>3937</v>
      </c>
      <c r="M46" s="247">
        <v>5</v>
      </c>
      <c r="N46" s="209">
        <v>0</v>
      </c>
      <c r="O46" s="209">
        <v>0</v>
      </c>
      <c r="P46" s="209"/>
      <c r="Q46" s="210">
        <v>5</v>
      </c>
      <c r="R46" s="210"/>
      <c r="S46" s="222">
        <v>3937</v>
      </c>
      <c r="T46" s="223">
        <f t="shared" si="5"/>
        <v>0</v>
      </c>
    </row>
    <row r="47" spans="1:20" ht="12.75">
      <c r="A47" s="122">
        <v>28</v>
      </c>
      <c r="B47" s="394">
        <v>39550</v>
      </c>
      <c r="C47" s="160" t="s">
        <v>130</v>
      </c>
      <c r="D47" s="125">
        <v>61</v>
      </c>
      <c r="E47" s="464">
        <v>617</v>
      </c>
      <c r="F47" s="125"/>
      <c r="G47" s="125">
        <v>1</v>
      </c>
      <c r="H47" s="126" t="s">
        <v>94</v>
      </c>
      <c r="I47" s="126"/>
      <c r="J47" s="125" t="s">
        <v>95</v>
      </c>
      <c r="K47" s="130" t="s">
        <v>824</v>
      </c>
      <c r="L47" s="257">
        <v>17800</v>
      </c>
      <c r="M47" s="247">
        <v>10</v>
      </c>
      <c r="N47" s="209">
        <f>IF(M47=0,"N/A",+L47/M47)</f>
        <v>1780</v>
      </c>
      <c r="O47" s="209">
        <f>IF(M47=0,"N/A",+N47/12)</f>
        <v>148.33333333333334</v>
      </c>
      <c r="P47" s="209"/>
      <c r="Q47" s="210">
        <v>5</v>
      </c>
      <c r="R47" s="210">
        <v>2</v>
      </c>
      <c r="S47" s="222">
        <f>IF(M47=0,"N/A",+N47*Q47+O47*R47)</f>
        <v>9196.666666666666</v>
      </c>
      <c r="T47" s="223">
        <f t="shared" si="5"/>
        <v>8603.333333333334</v>
      </c>
    </row>
    <row r="48" spans="1:20" ht="12.75">
      <c r="A48" s="122">
        <v>29</v>
      </c>
      <c r="B48" s="394">
        <v>36889</v>
      </c>
      <c r="C48" s="160" t="s">
        <v>130</v>
      </c>
      <c r="D48" s="125">
        <v>61</v>
      </c>
      <c r="E48" s="464">
        <v>617</v>
      </c>
      <c r="F48" s="126">
        <v>127900</v>
      </c>
      <c r="G48" s="125">
        <v>1</v>
      </c>
      <c r="H48" s="126" t="s">
        <v>26</v>
      </c>
      <c r="I48" s="125"/>
      <c r="J48" s="125" t="s">
        <v>19</v>
      </c>
      <c r="K48" s="130" t="s">
        <v>824</v>
      </c>
      <c r="L48" s="128">
        <v>6960</v>
      </c>
      <c r="M48" s="247">
        <v>10</v>
      </c>
      <c r="N48" s="743"/>
      <c r="O48" s="743"/>
      <c r="P48" s="209">
        <f>+O34+O35+O36+O37+O38+O39+O40+O41+O42+O43+O44+O45+O46+O47+O48</f>
        <v>476.1648333333334</v>
      </c>
      <c r="Q48" s="210">
        <v>10</v>
      </c>
      <c r="R48" s="210"/>
      <c r="S48" s="222">
        <v>6960</v>
      </c>
      <c r="T48" s="223">
        <f t="shared" si="5"/>
        <v>0</v>
      </c>
    </row>
    <row r="49" spans="1:20" ht="15">
      <c r="A49" s="2"/>
      <c r="B49" s="31"/>
      <c r="C49" s="45"/>
      <c r="D49" s="46"/>
      <c r="E49" s="46"/>
      <c r="F49" s="20"/>
      <c r="G49" s="47"/>
      <c r="H49" s="21"/>
      <c r="I49" s="20"/>
      <c r="J49" s="47"/>
      <c r="K49" s="48"/>
      <c r="L49" s="508">
        <f>SUM(L20:L48)</f>
        <v>159879.09</v>
      </c>
      <c r="M49" s="240"/>
      <c r="N49" s="262">
        <f>SUM(N20:N48)</f>
        <v>14505.978</v>
      </c>
      <c r="O49" s="262">
        <f>SUM(O20:O48)</f>
        <v>1208.8314999999998</v>
      </c>
      <c r="P49" s="262">
        <f>SUM(P20:P48)</f>
        <v>1208.8315</v>
      </c>
      <c r="Q49" s="261"/>
      <c r="R49" s="261"/>
      <c r="S49" s="262">
        <f>SUM(S20:S48)</f>
        <v>122284.50233333335</v>
      </c>
      <c r="T49" s="259">
        <f>SUM(T20:T48)</f>
        <v>37594.587666666666</v>
      </c>
    </row>
    <row r="50" spans="1:12" ht="12.75">
      <c r="A50" s="2"/>
      <c r="B50" s="31"/>
      <c r="C50" s="45"/>
      <c r="D50" s="46"/>
      <c r="E50" s="46"/>
      <c r="F50" s="20"/>
      <c r="G50" s="47"/>
      <c r="H50" s="21"/>
      <c r="I50" s="20"/>
      <c r="J50" s="47"/>
      <c r="K50" s="48"/>
      <c r="L50" s="20"/>
    </row>
    <row r="51" spans="1:12" ht="12.75">
      <c r="A51" s="2"/>
      <c r="B51" s="31"/>
      <c r="C51" s="45"/>
      <c r="D51" s="46"/>
      <c r="E51" s="46"/>
      <c r="F51" s="20"/>
      <c r="G51" s="47"/>
      <c r="H51" s="21"/>
      <c r="I51" s="20"/>
      <c r="J51" s="47"/>
      <c r="K51" s="48"/>
      <c r="L51" s="20"/>
    </row>
    <row r="52" spans="1:19" ht="12.75">
      <c r="A52" s="2"/>
      <c r="B52" s="31"/>
      <c r="C52" s="45"/>
      <c r="D52" s="46"/>
      <c r="E52" s="46"/>
      <c r="F52" s="20"/>
      <c r="G52" s="47"/>
      <c r="H52" s="21"/>
      <c r="I52" s="20"/>
      <c r="J52" s="47"/>
      <c r="K52" s="48"/>
      <c r="L52" s="20"/>
      <c r="S52" s="80"/>
    </row>
    <row r="53" spans="1:12" ht="12.75">
      <c r="A53" s="2"/>
      <c r="B53" s="31"/>
      <c r="C53" s="45"/>
      <c r="D53" s="46"/>
      <c r="E53" s="46"/>
      <c r="F53" s="20"/>
      <c r="G53" s="47"/>
      <c r="H53" s="21"/>
      <c r="I53" s="20"/>
      <c r="J53" s="47"/>
      <c r="K53" s="48"/>
      <c r="L53" s="20"/>
    </row>
    <row r="58" spans="12:13" ht="12.75">
      <c r="L58" s="20"/>
      <c r="M58" s="20"/>
    </row>
    <row r="59" spans="2:19" ht="12.75">
      <c r="B59" s="616" t="s">
        <v>53</v>
      </c>
      <c r="C59" s="813"/>
      <c r="D59" s="813"/>
      <c r="E59" s="813"/>
      <c r="F59" s="813"/>
      <c r="G59" s="48"/>
      <c r="H59" s="118"/>
      <c r="I59" s="118"/>
      <c r="J59" s="119"/>
      <c r="K59" s="282"/>
      <c r="L59" s="23"/>
      <c r="M59" s="20"/>
      <c r="O59" s="282"/>
      <c r="P59" s="119"/>
      <c r="Q59" s="265"/>
      <c r="R59" s="265"/>
      <c r="S59" s="265"/>
    </row>
    <row r="60" spans="2:19" ht="12.75">
      <c r="B60" s="810" t="s">
        <v>52</v>
      </c>
      <c r="C60" s="810"/>
      <c r="D60" s="810"/>
      <c r="E60" s="810"/>
      <c r="F60" s="810"/>
      <c r="G60" s="20"/>
      <c r="H60" s="810" t="s">
        <v>188</v>
      </c>
      <c r="I60" s="810"/>
      <c r="J60" s="810"/>
      <c r="K60" s="810"/>
      <c r="L60" s="50"/>
      <c r="M60" s="50"/>
      <c r="O60" s="810" t="s">
        <v>582</v>
      </c>
      <c r="P60" s="810"/>
      <c r="Q60" s="810"/>
      <c r="R60" s="810"/>
      <c r="S60" s="810"/>
    </row>
    <row r="61" spans="3:16" ht="12.75">
      <c r="C61" s="50"/>
      <c r="D61" s="50"/>
      <c r="E61" s="50"/>
      <c r="G61" s="811"/>
      <c r="H61" s="811"/>
      <c r="J61" s="20"/>
      <c r="K61" s="20"/>
      <c r="L61" s="20"/>
      <c r="M61" s="20"/>
      <c r="O61" s="20"/>
      <c r="P61" s="20"/>
    </row>
  </sheetData>
  <sheetProtection/>
  <mergeCells count="10">
    <mergeCell ref="B60:F60"/>
    <mergeCell ref="H60:K60"/>
    <mergeCell ref="O60:S60"/>
    <mergeCell ref="G61:H61"/>
    <mergeCell ref="A11:T11"/>
    <mergeCell ref="A12:T12"/>
    <mergeCell ref="A13:T13"/>
    <mergeCell ref="A14:T14"/>
    <mergeCell ref="A15:T15"/>
    <mergeCell ref="C59:F59"/>
  </mergeCells>
  <printOptions/>
  <pageMargins left="0.29" right="0.14027777777777778" top="0.15" bottom="0.15763888888888888" header="0.15" footer="0.5118055555555556"/>
  <pageSetup fitToWidth="3" horizontalDpi="300" verticalDpi="3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U97"/>
  <sheetViews>
    <sheetView zoomScalePageLayoutView="0" workbookViewId="0" topLeftCell="A67">
      <selection activeCell="S90" sqref="S90"/>
    </sheetView>
  </sheetViews>
  <sheetFormatPr defaultColWidth="9.140625" defaultRowHeight="12.75"/>
  <cols>
    <col min="1" max="1" width="3.421875" style="0" customWidth="1"/>
    <col min="2" max="2" width="10.00390625" style="0" customWidth="1"/>
    <col min="3" max="3" width="6.7109375" style="0" customWidth="1"/>
    <col min="4" max="5" width="7.421875" style="0" customWidth="1"/>
    <col min="6" max="6" width="7.00390625" style="0" customWidth="1"/>
    <col min="7" max="7" width="5.57421875" style="0" customWidth="1"/>
    <col min="8" max="8" width="15.57421875" style="0" customWidth="1"/>
    <col min="9" max="9" width="9.8515625" style="0" customWidth="1"/>
    <col min="10" max="10" width="11.8515625" style="0" customWidth="1"/>
    <col min="11" max="11" width="7.140625" style="0" customWidth="1"/>
    <col min="12" max="12" width="14.7109375" style="0" customWidth="1"/>
    <col min="13" max="13" width="6.00390625" style="0" customWidth="1"/>
    <col min="14" max="14" width="13.421875" style="0" customWidth="1"/>
    <col min="15" max="15" width="13.28125" style="0" customWidth="1"/>
    <col min="16" max="16" width="13.00390625" style="0" customWidth="1"/>
    <col min="17" max="17" width="6.57421875" style="0" customWidth="1"/>
    <col min="18" max="18" width="6.140625" style="0" customWidth="1"/>
    <col min="19" max="19" width="14.28125" style="0" customWidth="1"/>
    <col min="20" max="20" width="12.14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8.25">
      <c r="A16" s="350" t="s">
        <v>4</v>
      </c>
      <c r="B16" s="350" t="s">
        <v>5</v>
      </c>
      <c r="C16" s="3" t="s">
        <v>6</v>
      </c>
      <c r="D16" s="4" t="s">
        <v>7</v>
      </c>
      <c r="E16" s="4" t="s">
        <v>8</v>
      </c>
      <c r="F16" s="3" t="s">
        <v>9</v>
      </c>
      <c r="G16" s="3" t="s">
        <v>10</v>
      </c>
      <c r="H16" s="3" t="s">
        <v>11</v>
      </c>
      <c r="I16" s="3" t="s">
        <v>12</v>
      </c>
      <c r="J16" s="3" t="s">
        <v>13</v>
      </c>
      <c r="K16" s="3" t="s">
        <v>957</v>
      </c>
      <c r="L16" s="3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151"/>
      <c r="B17" s="564"/>
      <c r="C17" s="565" t="s">
        <v>16</v>
      </c>
      <c r="D17" s="351"/>
      <c r="E17" s="352" t="s">
        <v>7</v>
      </c>
      <c r="F17" s="350"/>
      <c r="G17" s="350"/>
      <c r="H17" s="349"/>
      <c r="I17" s="165"/>
      <c r="J17" s="353"/>
      <c r="K17" s="353"/>
      <c r="L17" s="165" t="s">
        <v>17</v>
      </c>
      <c r="M17" s="354" t="s">
        <v>589</v>
      </c>
      <c r="N17" s="355" t="s">
        <v>590</v>
      </c>
      <c r="O17" s="355" t="s">
        <v>591</v>
      </c>
      <c r="P17" s="355"/>
      <c r="Q17" s="356" t="s">
        <v>592</v>
      </c>
      <c r="R17" s="356" t="s">
        <v>593</v>
      </c>
      <c r="S17" s="357" t="s">
        <v>1051</v>
      </c>
      <c r="T17" s="355" t="s">
        <v>594</v>
      </c>
    </row>
    <row r="18" spans="1:20" ht="12.75">
      <c r="A18" s="122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150">
        <v>17</v>
      </c>
      <c r="S18" s="150">
        <v>18</v>
      </c>
      <c r="T18" s="150">
        <v>19</v>
      </c>
    </row>
    <row r="19" spans="1:20" ht="12.75">
      <c r="A19" s="122">
        <v>1</v>
      </c>
      <c r="B19" s="136">
        <v>40788</v>
      </c>
      <c r="C19" s="160" t="s">
        <v>130</v>
      </c>
      <c r="D19" s="181">
        <v>61</v>
      </c>
      <c r="E19" s="462">
        <v>614</v>
      </c>
      <c r="F19" s="137"/>
      <c r="G19" s="137">
        <v>1</v>
      </c>
      <c r="H19" s="296" t="s">
        <v>809</v>
      </c>
      <c r="I19" s="181" t="s">
        <v>811</v>
      </c>
      <c r="J19" s="296" t="s">
        <v>489</v>
      </c>
      <c r="K19" s="403" t="s">
        <v>148</v>
      </c>
      <c r="L19" s="246">
        <v>5776.8</v>
      </c>
      <c r="M19" s="247">
        <v>3</v>
      </c>
      <c r="N19" s="209">
        <f>IF(M19=0,"N/A",+L19/M19)</f>
        <v>1925.6000000000001</v>
      </c>
      <c r="O19" s="209">
        <f>IF(M19=0,"N/A",+N19/12)</f>
        <v>160.46666666666667</v>
      </c>
      <c r="P19" s="209"/>
      <c r="Q19" s="210">
        <v>1</v>
      </c>
      <c r="R19" s="210">
        <v>9</v>
      </c>
      <c r="S19" s="222">
        <f>IF(M19=0,"N/A",+N19*Q19+O19*R19)</f>
        <v>3369.8</v>
      </c>
      <c r="T19" s="223">
        <f>IF(M19=0,"N/A",+L19-S19)</f>
        <v>2407</v>
      </c>
    </row>
    <row r="20" spans="1:20" ht="12.75">
      <c r="A20" s="122">
        <v>2</v>
      </c>
      <c r="B20" s="136">
        <v>39961</v>
      </c>
      <c r="C20" s="160" t="s">
        <v>130</v>
      </c>
      <c r="D20" s="181">
        <v>61</v>
      </c>
      <c r="E20" s="462">
        <v>614</v>
      </c>
      <c r="F20" s="341"/>
      <c r="G20" s="181">
        <v>1</v>
      </c>
      <c r="H20" s="191" t="s">
        <v>32</v>
      </c>
      <c r="I20" s="191"/>
      <c r="J20" s="296" t="s">
        <v>75</v>
      </c>
      <c r="K20" s="403" t="s">
        <v>148</v>
      </c>
      <c r="L20" s="246">
        <v>1402.39</v>
      </c>
      <c r="M20" s="247">
        <v>3</v>
      </c>
      <c r="N20" s="743"/>
      <c r="O20" s="743"/>
      <c r="P20" s="209"/>
      <c r="Q20" s="210">
        <v>3</v>
      </c>
      <c r="R20" s="210"/>
      <c r="S20" s="222">
        <v>1402.39</v>
      </c>
      <c r="T20" s="223">
        <f aca="true" t="shared" si="0" ref="T20:T40">IF(M20=0,"N/A",+L20-S20)</f>
        <v>0</v>
      </c>
    </row>
    <row r="21" spans="1:20" ht="12.75">
      <c r="A21" s="122">
        <v>3</v>
      </c>
      <c r="B21" s="136">
        <v>37133</v>
      </c>
      <c r="C21" s="160" t="s">
        <v>130</v>
      </c>
      <c r="D21" s="181">
        <v>61</v>
      </c>
      <c r="E21" s="462">
        <v>614</v>
      </c>
      <c r="F21" s="341"/>
      <c r="G21" s="181">
        <v>1</v>
      </c>
      <c r="H21" s="191" t="s">
        <v>31</v>
      </c>
      <c r="I21" s="191"/>
      <c r="J21" s="296" t="s">
        <v>150</v>
      </c>
      <c r="K21" s="403" t="s">
        <v>148</v>
      </c>
      <c r="L21" s="246">
        <v>2680</v>
      </c>
      <c r="M21" s="247">
        <v>3</v>
      </c>
      <c r="N21" s="743"/>
      <c r="O21" s="743"/>
      <c r="P21" s="209"/>
      <c r="Q21" s="210">
        <v>3</v>
      </c>
      <c r="R21" s="210"/>
      <c r="S21" s="222">
        <v>2680</v>
      </c>
      <c r="T21" s="223">
        <f t="shared" si="0"/>
        <v>0</v>
      </c>
    </row>
    <row r="22" spans="1:21" ht="12.75">
      <c r="A22" s="122">
        <v>4</v>
      </c>
      <c r="B22" s="136">
        <v>39108</v>
      </c>
      <c r="C22" s="160" t="s">
        <v>130</v>
      </c>
      <c r="D22" s="181">
        <v>61</v>
      </c>
      <c r="E22" s="462">
        <v>614</v>
      </c>
      <c r="F22" s="341"/>
      <c r="G22" s="181">
        <v>1</v>
      </c>
      <c r="H22" s="191" t="s">
        <v>90</v>
      </c>
      <c r="I22" s="191"/>
      <c r="J22" s="296" t="s">
        <v>79</v>
      </c>
      <c r="K22" s="403" t="s">
        <v>148</v>
      </c>
      <c r="L22" s="246">
        <v>175</v>
      </c>
      <c r="M22" s="247">
        <v>3</v>
      </c>
      <c r="N22" s="743"/>
      <c r="O22" s="743"/>
      <c r="P22" s="209"/>
      <c r="Q22" s="210">
        <v>3</v>
      </c>
      <c r="R22" s="210"/>
      <c r="S22" s="222">
        <v>175</v>
      </c>
      <c r="T22" s="223">
        <f t="shared" si="0"/>
        <v>0</v>
      </c>
      <c r="U22" s="20"/>
    </row>
    <row r="23" spans="1:21" ht="12.75">
      <c r="A23" s="122">
        <v>5</v>
      </c>
      <c r="B23" s="566">
        <v>39108</v>
      </c>
      <c r="C23" s="567" t="s">
        <v>130</v>
      </c>
      <c r="D23" s="51">
        <v>61</v>
      </c>
      <c r="E23" s="483">
        <v>614</v>
      </c>
      <c r="F23" s="52"/>
      <c r="G23" s="51">
        <v>2</v>
      </c>
      <c r="H23" s="568" t="s">
        <v>152</v>
      </c>
      <c r="I23" s="568"/>
      <c r="J23" s="568" t="s">
        <v>79</v>
      </c>
      <c r="K23" s="402" t="s">
        <v>148</v>
      </c>
      <c r="L23" s="244">
        <f>450*G23</f>
        <v>900</v>
      </c>
      <c r="M23" s="241">
        <v>3</v>
      </c>
      <c r="N23" s="744"/>
      <c r="O23" s="744"/>
      <c r="P23" s="205"/>
      <c r="Q23" s="206">
        <v>3</v>
      </c>
      <c r="R23" s="206"/>
      <c r="S23" s="207">
        <v>900</v>
      </c>
      <c r="T23" s="208">
        <f t="shared" si="0"/>
        <v>0</v>
      </c>
      <c r="U23" s="20"/>
    </row>
    <row r="24" spans="1:21" ht="12.75">
      <c r="A24" s="122">
        <v>6</v>
      </c>
      <c r="B24" s="136">
        <v>36828</v>
      </c>
      <c r="C24" s="363" t="s">
        <v>130</v>
      </c>
      <c r="D24" s="176">
        <v>61</v>
      </c>
      <c r="E24" s="467">
        <v>614</v>
      </c>
      <c r="F24" s="15">
        <v>125163</v>
      </c>
      <c r="G24" s="14">
        <v>1</v>
      </c>
      <c r="H24" s="61" t="s">
        <v>34</v>
      </c>
      <c r="I24" s="15" t="s">
        <v>35</v>
      </c>
      <c r="J24" s="44" t="s">
        <v>36</v>
      </c>
      <c r="K24" s="360" t="s">
        <v>148</v>
      </c>
      <c r="L24" s="155">
        <v>6496</v>
      </c>
      <c r="M24" s="241">
        <v>3</v>
      </c>
      <c r="N24" s="744"/>
      <c r="O24" s="744"/>
      <c r="P24" s="205">
        <f>+O19+O20+O21+O22+O23+O24</f>
        <v>160.46666666666667</v>
      </c>
      <c r="Q24" s="206">
        <v>3</v>
      </c>
      <c r="R24" s="206"/>
      <c r="S24" s="222">
        <v>6496</v>
      </c>
      <c r="T24" s="223">
        <f>IF(M24=0,"N/A",+L24-S24)</f>
        <v>0</v>
      </c>
      <c r="U24" s="217"/>
    </row>
    <row r="25" spans="1:21" ht="12.75">
      <c r="A25" s="122">
        <v>7</v>
      </c>
      <c r="B25" s="136">
        <v>40668</v>
      </c>
      <c r="C25" s="160" t="s">
        <v>130</v>
      </c>
      <c r="D25" s="181">
        <v>61</v>
      </c>
      <c r="E25" s="474">
        <v>616</v>
      </c>
      <c r="F25" s="137"/>
      <c r="G25" s="137">
        <v>1</v>
      </c>
      <c r="H25" s="296" t="s">
        <v>38</v>
      </c>
      <c r="I25" s="181">
        <v>17100</v>
      </c>
      <c r="J25" s="296" t="s">
        <v>102</v>
      </c>
      <c r="K25" s="403" t="s">
        <v>148</v>
      </c>
      <c r="L25" s="246">
        <v>5452</v>
      </c>
      <c r="M25" s="247">
        <v>3</v>
      </c>
      <c r="N25" s="209">
        <f>IF(M25=0,"N/A",+L25/M25)</f>
        <v>1817.3333333333333</v>
      </c>
      <c r="O25" s="209">
        <f>IF(M25=0,"N/A",+N25/12)</f>
        <v>151.44444444444443</v>
      </c>
      <c r="P25" s="209">
        <f>+O25</f>
        <v>151.44444444444443</v>
      </c>
      <c r="Q25" s="210">
        <v>2</v>
      </c>
      <c r="R25" s="210">
        <v>1</v>
      </c>
      <c r="S25" s="222">
        <f>IF(M25=0,"N/A",+N25*Q25+O25*R25)</f>
        <v>3786.111111111111</v>
      </c>
      <c r="T25" s="223">
        <f>IF(M25=0,"N/A",+L25-S25)</f>
        <v>1665.8888888888891</v>
      </c>
      <c r="U25" s="217"/>
    </row>
    <row r="26" spans="1:21" ht="12.75">
      <c r="A26" s="122">
        <v>8</v>
      </c>
      <c r="B26" s="140">
        <v>41150</v>
      </c>
      <c r="C26" s="529" t="s">
        <v>130</v>
      </c>
      <c r="D26" s="290">
        <v>61</v>
      </c>
      <c r="E26" s="485">
        <v>617</v>
      </c>
      <c r="F26" s="291"/>
      <c r="G26" s="290">
        <v>1</v>
      </c>
      <c r="H26" s="638" t="s">
        <v>636</v>
      </c>
      <c r="I26" s="417"/>
      <c r="J26" s="572" t="s">
        <v>929</v>
      </c>
      <c r="K26" s="403" t="s">
        <v>148</v>
      </c>
      <c r="L26" s="289">
        <v>974.4</v>
      </c>
      <c r="M26" s="247">
        <v>3</v>
      </c>
      <c r="N26" s="287">
        <f>IF(M26=0,"N/A",+L26/M26)</f>
        <v>324.8</v>
      </c>
      <c r="O26" s="209">
        <f>IF(M26=0,"N/A",+N26/12)</f>
        <v>27.066666666666666</v>
      </c>
      <c r="P26" s="209"/>
      <c r="Q26" s="210"/>
      <c r="R26" s="210">
        <v>10</v>
      </c>
      <c r="S26" s="222">
        <f>IF(M26=0,"N/A",+N26*Q26+O26*R26)</f>
        <v>270.6666666666667</v>
      </c>
      <c r="T26" s="223">
        <f>IF(M26=0,"N/A",+L26-S26)</f>
        <v>703.7333333333333</v>
      </c>
      <c r="U26" s="217"/>
    </row>
    <row r="27" spans="1:21" ht="12.75">
      <c r="A27" s="122">
        <v>9</v>
      </c>
      <c r="B27" s="136">
        <v>36368</v>
      </c>
      <c r="C27" s="528" t="s">
        <v>130</v>
      </c>
      <c r="D27" s="53">
        <v>61</v>
      </c>
      <c r="E27" s="484">
        <v>617</v>
      </c>
      <c r="F27" s="32">
        <v>46532</v>
      </c>
      <c r="G27" s="32">
        <v>1</v>
      </c>
      <c r="H27" s="34" t="s">
        <v>158</v>
      </c>
      <c r="I27" s="34" t="s">
        <v>159</v>
      </c>
      <c r="J27" s="34" t="s">
        <v>43</v>
      </c>
      <c r="K27" s="360" t="s">
        <v>148</v>
      </c>
      <c r="L27" s="27">
        <v>1647.81</v>
      </c>
      <c r="M27" s="241">
        <v>5</v>
      </c>
      <c r="N27" s="744"/>
      <c r="O27" s="744"/>
      <c r="P27" s="205"/>
      <c r="Q27" s="206">
        <v>5</v>
      </c>
      <c r="R27" s="206"/>
      <c r="S27" s="222">
        <v>1647.81</v>
      </c>
      <c r="T27" s="223">
        <f>IF(M27=0,"N/A",+L27-S27)</f>
        <v>0</v>
      </c>
      <c r="U27" s="217"/>
    </row>
    <row r="28" spans="1:21" ht="12.75">
      <c r="A28" s="122">
        <v>10</v>
      </c>
      <c r="B28" s="136">
        <v>37015</v>
      </c>
      <c r="C28" s="364" t="s">
        <v>130</v>
      </c>
      <c r="D28" s="53">
        <v>61</v>
      </c>
      <c r="E28" s="484">
        <v>617</v>
      </c>
      <c r="F28" s="51"/>
      <c r="G28" s="32">
        <v>1</v>
      </c>
      <c r="H28" s="33" t="s">
        <v>40</v>
      </c>
      <c r="I28" s="33"/>
      <c r="J28" s="34" t="s">
        <v>19</v>
      </c>
      <c r="K28" s="360" t="s">
        <v>148</v>
      </c>
      <c r="L28" s="27">
        <f>1015*G28</f>
        <v>1015</v>
      </c>
      <c r="M28" s="241">
        <v>10</v>
      </c>
      <c r="N28" s="744"/>
      <c r="O28" s="744"/>
      <c r="P28" s="205"/>
      <c r="Q28" s="206">
        <v>10</v>
      </c>
      <c r="R28" s="206"/>
      <c r="S28" s="222">
        <v>1015</v>
      </c>
      <c r="T28" s="223">
        <f t="shared" si="0"/>
        <v>0</v>
      </c>
      <c r="U28" s="20"/>
    </row>
    <row r="29" spans="1:21" ht="12.75">
      <c r="A29" s="122">
        <v>11</v>
      </c>
      <c r="B29" s="136">
        <v>39660</v>
      </c>
      <c r="C29" s="364" t="s">
        <v>130</v>
      </c>
      <c r="D29" s="53">
        <v>61</v>
      </c>
      <c r="E29" s="484">
        <v>617</v>
      </c>
      <c r="F29" s="51"/>
      <c r="G29" s="32">
        <v>1</v>
      </c>
      <c r="H29" s="33" t="s">
        <v>825</v>
      </c>
      <c r="I29" s="33"/>
      <c r="J29" s="34" t="s">
        <v>19</v>
      </c>
      <c r="K29" s="360" t="s">
        <v>148</v>
      </c>
      <c r="L29" s="27">
        <v>3335</v>
      </c>
      <c r="M29" s="241">
        <v>10</v>
      </c>
      <c r="N29" s="205">
        <f>IF(M29=0,"N/A",+L29/M29)</f>
        <v>333.5</v>
      </c>
      <c r="O29" s="205">
        <f>IF(M29=0,"N/A",+N29/12)</f>
        <v>27.791666666666668</v>
      </c>
      <c r="P29" s="205"/>
      <c r="Q29" s="206">
        <v>4</v>
      </c>
      <c r="R29" s="206">
        <v>11</v>
      </c>
      <c r="S29" s="222">
        <f>IF(M29=0,"N/A",+N29*Q29+O29*R29)</f>
        <v>1639.7083333333335</v>
      </c>
      <c r="T29" s="223">
        <f>IF(M29=0,"N/A",+L29-S29)</f>
        <v>1695.2916666666665</v>
      </c>
      <c r="U29" s="20"/>
    </row>
    <row r="30" spans="1:21" ht="12.75">
      <c r="A30" s="122">
        <v>12</v>
      </c>
      <c r="B30" s="136">
        <v>37652</v>
      </c>
      <c r="C30" s="364" t="s">
        <v>130</v>
      </c>
      <c r="D30" s="53">
        <v>61</v>
      </c>
      <c r="E30" s="484">
        <v>617</v>
      </c>
      <c r="F30" s="51"/>
      <c r="G30" s="32">
        <v>1</v>
      </c>
      <c r="H30" s="33" t="s">
        <v>41</v>
      </c>
      <c r="I30" s="33"/>
      <c r="J30" s="34" t="s">
        <v>19</v>
      </c>
      <c r="K30" s="360" t="s">
        <v>148</v>
      </c>
      <c r="L30" s="27">
        <v>3200</v>
      </c>
      <c r="M30" s="241">
        <v>10</v>
      </c>
      <c r="N30" s="205">
        <v>0</v>
      </c>
      <c r="O30" s="205">
        <f>IF(M30=0,"N/A",+N30/12)</f>
        <v>0</v>
      </c>
      <c r="P30" s="205"/>
      <c r="Q30" s="206">
        <v>10</v>
      </c>
      <c r="R30" s="206"/>
      <c r="S30" s="222">
        <v>3200</v>
      </c>
      <c r="T30" s="223">
        <f t="shared" si="0"/>
        <v>0</v>
      </c>
      <c r="U30" s="20"/>
    </row>
    <row r="31" spans="1:21" ht="12.75">
      <c r="A31" s="122">
        <v>13</v>
      </c>
      <c r="B31" s="136">
        <v>36889</v>
      </c>
      <c r="C31" s="363" t="s">
        <v>130</v>
      </c>
      <c r="D31" s="174">
        <v>61</v>
      </c>
      <c r="E31" s="484">
        <v>617</v>
      </c>
      <c r="F31" s="32">
        <v>127776</v>
      </c>
      <c r="G31" s="32">
        <v>1</v>
      </c>
      <c r="H31" s="571" t="s">
        <v>162</v>
      </c>
      <c r="I31" s="34"/>
      <c r="J31" s="34"/>
      <c r="K31" s="360" t="s">
        <v>148</v>
      </c>
      <c r="L31" s="27">
        <v>450</v>
      </c>
      <c r="M31" s="241">
        <v>10</v>
      </c>
      <c r="N31" s="744"/>
      <c r="O31" s="744"/>
      <c r="P31" s="205"/>
      <c r="Q31" s="206">
        <v>10</v>
      </c>
      <c r="R31" s="206"/>
      <c r="S31" s="222">
        <v>450</v>
      </c>
      <c r="T31" s="223">
        <f t="shared" si="0"/>
        <v>0</v>
      </c>
      <c r="U31" s="20"/>
    </row>
    <row r="32" spans="1:20" ht="12.75">
      <c r="A32" s="122">
        <v>14</v>
      </c>
      <c r="B32" s="136">
        <v>38989</v>
      </c>
      <c r="C32" s="363" t="s">
        <v>130</v>
      </c>
      <c r="D32" s="174">
        <v>61</v>
      </c>
      <c r="E32" s="484">
        <v>617</v>
      </c>
      <c r="F32" s="32"/>
      <c r="G32" s="569">
        <v>1</v>
      </c>
      <c r="H32" s="191" t="s">
        <v>56</v>
      </c>
      <c r="I32" s="570"/>
      <c r="J32" s="34" t="s">
        <v>25</v>
      </c>
      <c r="K32" s="360" t="s">
        <v>148</v>
      </c>
      <c r="L32" s="27">
        <v>2150</v>
      </c>
      <c r="M32" s="241">
        <v>5</v>
      </c>
      <c r="N32" s="744"/>
      <c r="O32" s="744"/>
      <c r="P32" s="205"/>
      <c r="Q32" s="206">
        <v>5</v>
      </c>
      <c r="R32" s="206"/>
      <c r="S32" s="222">
        <v>2150</v>
      </c>
      <c r="T32" s="223">
        <f t="shared" si="0"/>
        <v>0</v>
      </c>
    </row>
    <row r="33" spans="1:20" ht="12.75">
      <c r="A33" s="122">
        <v>15</v>
      </c>
      <c r="B33" s="136">
        <v>38013</v>
      </c>
      <c r="C33" s="364" t="s">
        <v>130</v>
      </c>
      <c r="D33" s="53">
        <v>61</v>
      </c>
      <c r="E33" s="484">
        <v>617</v>
      </c>
      <c r="F33" s="51">
        <v>125068</v>
      </c>
      <c r="G33" s="32">
        <v>1</v>
      </c>
      <c r="H33" s="520" t="s">
        <v>156</v>
      </c>
      <c r="I33" s="33"/>
      <c r="J33" s="34" t="s">
        <v>19</v>
      </c>
      <c r="K33" s="360" t="s">
        <v>148</v>
      </c>
      <c r="L33" s="27">
        <v>1950</v>
      </c>
      <c r="M33" s="241">
        <v>10</v>
      </c>
      <c r="N33" s="205">
        <f>IF(M33=0,"N/A",+L33/M33)</f>
        <v>195</v>
      </c>
      <c r="O33" s="205">
        <f>IF(M33=0,"N/A",+N33/12)</f>
        <v>16.25</v>
      </c>
      <c r="P33" s="205"/>
      <c r="Q33" s="206">
        <v>9</v>
      </c>
      <c r="R33" s="206">
        <v>5</v>
      </c>
      <c r="S33" s="222">
        <f>IF(M33=0,"N/A",+N33*Q33+O33*R33)</f>
        <v>1836.25</v>
      </c>
      <c r="T33" s="223">
        <f>IF(M33=0,"N/A",+L33-S33)</f>
        <v>113.75</v>
      </c>
    </row>
    <row r="34" spans="1:20" ht="12.75">
      <c r="A34" s="122">
        <v>16</v>
      </c>
      <c r="B34" s="136">
        <v>40847</v>
      </c>
      <c r="C34" s="160" t="s">
        <v>130</v>
      </c>
      <c r="D34" s="181">
        <v>61</v>
      </c>
      <c r="E34" s="479">
        <v>617</v>
      </c>
      <c r="F34" s="137"/>
      <c r="G34" s="137">
        <v>1</v>
      </c>
      <c r="H34" s="296" t="s">
        <v>155</v>
      </c>
      <c r="I34" s="181"/>
      <c r="J34" s="296"/>
      <c r="K34" s="403" t="s">
        <v>148</v>
      </c>
      <c r="L34" s="246">
        <v>6264</v>
      </c>
      <c r="M34" s="247">
        <v>10</v>
      </c>
      <c r="N34" s="209">
        <f>IF(M34=0,"N/A",+L34/M34)</f>
        <v>626.4</v>
      </c>
      <c r="O34" s="209">
        <f>IF(M34=0,"N/A",+N34/12)</f>
        <v>52.199999999999996</v>
      </c>
      <c r="P34" s="209"/>
      <c r="Q34" s="210">
        <v>1</v>
      </c>
      <c r="R34" s="210">
        <v>8</v>
      </c>
      <c r="S34" s="222">
        <f>IF(M34=0,"N/A",+N34*Q34+O34*R34)</f>
        <v>1044</v>
      </c>
      <c r="T34" s="223">
        <f>IF(M34=0,"N/A",+L34-S34)</f>
        <v>5220</v>
      </c>
    </row>
    <row r="35" spans="1:20" ht="12.75">
      <c r="A35" s="122">
        <v>17</v>
      </c>
      <c r="B35" s="136">
        <v>40232</v>
      </c>
      <c r="C35" s="363" t="s">
        <v>130</v>
      </c>
      <c r="D35" s="181">
        <v>61</v>
      </c>
      <c r="E35" s="479">
        <v>617</v>
      </c>
      <c r="F35" s="150"/>
      <c r="G35" s="181">
        <v>1</v>
      </c>
      <c r="H35" s="33" t="s">
        <v>155</v>
      </c>
      <c r="I35" s="341"/>
      <c r="J35" s="502" t="s">
        <v>618</v>
      </c>
      <c r="K35" s="403" t="s">
        <v>148</v>
      </c>
      <c r="L35" s="289">
        <v>8873.01</v>
      </c>
      <c r="M35" s="247">
        <v>10</v>
      </c>
      <c r="N35" s="287">
        <f>IF(M35=0,"N/A",+L35/M35)</f>
        <v>887.301</v>
      </c>
      <c r="O35" s="209">
        <f>IF(M35=0,"N/A",+N35/12)</f>
        <v>73.94175</v>
      </c>
      <c r="P35" s="209"/>
      <c r="Q35" s="210">
        <v>3</v>
      </c>
      <c r="R35" s="210">
        <v>2</v>
      </c>
      <c r="S35" s="222">
        <f>IF(M35=0,"N/A",+N35*Q35+O35*R35)</f>
        <v>2809.7865</v>
      </c>
      <c r="T35" s="223">
        <f>IF(M35=0,"N/A",+L35-S35)</f>
        <v>6063.2235</v>
      </c>
    </row>
    <row r="36" spans="1:20" ht="12.75">
      <c r="A36" s="122">
        <v>18</v>
      </c>
      <c r="B36" s="136">
        <v>37096</v>
      </c>
      <c r="C36" s="364" t="s">
        <v>130</v>
      </c>
      <c r="D36" s="53">
        <v>61</v>
      </c>
      <c r="E36" s="484">
        <v>617</v>
      </c>
      <c r="F36" s="51"/>
      <c r="G36" s="32">
        <v>1</v>
      </c>
      <c r="H36" s="33" t="s">
        <v>155</v>
      </c>
      <c r="I36" s="33"/>
      <c r="J36" s="34" t="s">
        <v>19</v>
      </c>
      <c r="K36" s="360" t="s">
        <v>148</v>
      </c>
      <c r="L36" s="27">
        <v>2508.8</v>
      </c>
      <c r="M36" s="241">
        <v>10</v>
      </c>
      <c r="N36" s="744"/>
      <c r="O36" s="744"/>
      <c r="P36" s="205"/>
      <c r="Q36" s="206">
        <v>10</v>
      </c>
      <c r="R36" s="206"/>
      <c r="S36" s="222">
        <v>2508.8</v>
      </c>
      <c r="T36" s="223">
        <f>IF(M36=0,"N/A",+L36-S36)</f>
        <v>0</v>
      </c>
    </row>
    <row r="37" spans="1:20" ht="12.75">
      <c r="A37" s="122">
        <v>19</v>
      </c>
      <c r="B37" s="136">
        <v>37096</v>
      </c>
      <c r="C37" s="364" t="s">
        <v>130</v>
      </c>
      <c r="D37" s="53">
        <v>61</v>
      </c>
      <c r="E37" s="484">
        <v>617</v>
      </c>
      <c r="F37" s="51">
        <v>125104</v>
      </c>
      <c r="G37" s="32">
        <v>1</v>
      </c>
      <c r="H37" s="33" t="s">
        <v>155</v>
      </c>
      <c r="I37" s="33"/>
      <c r="J37" s="34" t="s">
        <v>19</v>
      </c>
      <c r="K37" s="360" t="s">
        <v>148</v>
      </c>
      <c r="L37" s="27">
        <v>2508.8</v>
      </c>
      <c r="M37" s="241">
        <v>10</v>
      </c>
      <c r="N37" s="744"/>
      <c r="O37" s="744"/>
      <c r="P37" s="205"/>
      <c r="Q37" s="206">
        <v>10</v>
      </c>
      <c r="R37" s="206"/>
      <c r="S37" s="207">
        <v>2508.8</v>
      </c>
      <c r="T37" s="208">
        <f t="shared" si="0"/>
        <v>0</v>
      </c>
    </row>
    <row r="38" spans="1:20" ht="12.75">
      <c r="A38" s="122">
        <v>20</v>
      </c>
      <c r="B38" s="136">
        <v>38013</v>
      </c>
      <c r="C38" s="364" t="s">
        <v>130</v>
      </c>
      <c r="D38" s="53">
        <v>61</v>
      </c>
      <c r="E38" s="484">
        <v>617</v>
      </c>
      <c r="F38" s="51">
        <v>125105</v>
      </c>
      <c r="G38" s="32">
        <v>1</v>
      </c>
      <c r="H38" s="33" t="s">
        <v>155</v>
      </c>
      <c r="I38" s="33"/>
      <c r="J38" s="34" t="s">
        <v>19</v>
      </c>
      <c r="K38" s="360" t="s">
        <v>148</v>
      </c>
      <c r="L38" s="27">
        <v>4714.94</v>
      </c>
      <c r="M38" s="241">
        <v>10</v>
      </c>
      <c r="N38" s="205">
        <f>IF(M38=0,"N/A",+L38/M38)</f>
        <v>471.49399999999997</v>
      </c>
      <c r="O38" s="205">
        <f>IF(M38=0,"N/A",+N38/12)</f>
        <v>39.29116666666666</v>
      </c>
      <c r="P38" s="205"/>
      <c r="Q38" s="206">
        <v>9</v>
      </c>
      <c r="R38" s="206">
        <v>5</v>
      </c>
      <c r="S38" s="207">
        <f>IF(M38=0,"N/A",+N38*Q38+O38*R38)</f>
        <v>4439.901833333333</v>
      </c>
      <c r="T38" s="208">
        <f t="shared" si="0"/>
        <v>275.03816666666626</v>
      </c>
    </row>
    <row r="39" spans="1:20" ht="12.75">
      <c r="A39" s="122">
        <v>21</v>
      </c>
      <c r="B39" s="136">
        <v>37096</v>
      </c>
      <c r="C39" s="364" t="s">
        <v>130</v>
      </c>
      <c r="D39" s="53">
        <v>61</v>
      </c>
      <c r="E39" s="484">
        <v>617</v>
      </c>
      <c r="F39" s="51">
        <v>125167</v>
      </c>
      <c r="G39" s="32">
        <v>1</v>
      </c>
      <c r="H39" s="33" t="s">
        <v>155</v>
      </c>
      <c r="I39" s="33"/>
      <c r="J39" s="34" t="s">
        <v>19</v>
      </c>
      <c r="K39" s="360" t="s">
        <v>148</v>
      </c>
      <c r="L39" s="27">
        <v>2494</v>
      </c>
      <c r="M39" s="241">
        <v>10</v>
      </c>
      <c r="N39" s="744"/>
      <c r="O39" s="744"/>
      <c r="P39" s="205"/>
      <c r="Q39" s="206">
        <v>10</v>
      </c>
      <c r="R39" s="206"/>
      <c r="S39" s="207">
        <v>2494</v>
      </c>
      <c r="T39" s="208">
        <f t="shared" si="0"/>
        <v>0</v>
      </c>
    </row>
    <row r="40" spans="1:20" ht="12.75">
      <c r="A40" s="122">
        <v>22</v>
      </c>
      <c r="B40" s="136">
        <v>36350</v>
      </c>
      <c r="C40" s="364" t="s">
        <v>130</v>
      </c>
      <c r="D40" s="53">
        <v>61</v>
      </c>
      <c r="E40" s="484">
        <v>617</v>
      </c>
      <c r="F40" s="51">
        <v>125103</v>
      </c>
      <c r="G40" s="32">
        <v>1</v>
      </c>
      <c r="H40" s="33" t="s">
        <v>155</v>
      </c>
      <c r="I40" s="33"/>
      <c r="J40" s="34" t="s">
        <v>19</v>
      </c>
      <c r="K40" s="33" t="s">
        <v>148</v>
      </c>
      <c r="L40" s="27">
        <v>3132</v>
      </c>
      <c r="M40" s="241">
        <v>10</v>
      </c>
      <c r="N40" s="744"/>
      <c r="O40" s="744"/>
      <c r="P40" s="205">
        <f>+O26+O27+O28+O29+O30+O31+O32+O33+O34+O35+O36+O37+O38+O39+O40</f>
        <v>236.54125000000002</v>
      </c>
      <c r="Q40" s="206">
        <v>10</v>
      </c>
      <c r="R40" s="206"/>
      <c r="S40" s="207">
        <v>3132</v>
      </c>
      <c r="T40" s="208">
        <f t="shared" si="0"/>
        <v>0</v>
      </c>
    </row>
    <row r="41" spans="1:20" ht="12.75">
      <c r="A41" s="122">
        <v>23</v>
      </c>
      <c r="B41" s="136">
        <v>40009</v>
      </c>
      <c r="C41" s="364" t="s">
        <v>130</v>
      </c>
      <c r="D41" s="51">
        <v>61</v>
      </c>
      <c r="E41" s="483">
        <v>614</v>
      </c>
      <c r="F41" s="52"/>
      <c r="G41" s="32">
        <v>1</v>
      </c>
      <c r="H41" s="397" t="s">
        <v>535</v>
      </c>
      <c r="I41" s="33"/>
      <c r="J41" s="34" t="s">
        <v>496</v>
      </c>
      <c r="K41" s="33" t="s">
        <v>148</v>
      </c>
      <c r="L41" s="28">
        <v>5238.46</v>
      </c>
      <c r="M41" s="241">
        <v>3</v>
      </c>
      <c r="N41" s="744"/>
      <c r="O41" s="744"/>
      <c r="P41" s="205"/>
      <c r="Q41" s="206">
        <v>3</v>
      </c>
      <c r="R41" s="206"/>
      <c r="S41" s="207">
        <v>5238.46</v>
      </c>
      <c r="T41" s="208">
        <f>IF(M41=0,"N/A",+L41-S41)</f>
        <v>0</v>
      </c>
    </row>
    <row r="42" spans="1:20" ht="12.75">
      <c r="A42" s="122">
        <v>24</v>
      </c>
      <c r="B42" s="136">
        <v>38988</v>
      </c>
      <c r="C42" s="364" t="s">
        <v>130</v>
      </c>
      <c r="D42" s="51">
        <v>61</v>
      </c>
      <c r="E42" s="483">
        <v>614</v>
      </c>
      <c r="F42" s="52"/>
      <c r="G42" s="32">
        <v>1</v>
      </c>
      <c r="H42" s="397" t="s">
        <v>32</v>
      </c>
      <c r="I42" s="33"/>
      <c r="J42" s="34"/>
      <c r="K42" s="33" t="s">
        <v>148</v>
      </c>
      <c r="L42" s="28">
        <v>16900</v>
      </c>
      <c r="M42" s="241">
        <v>3</v>
      </c>
      <c r="N42" s="744"/>
      <c r="O42" s="744"/>
      <c r="P42" s="205"/>
      <c r="Q42" s="206">
        <v>3</v>
      </c>
      <c r="R42" s="206"/>
      <c r="S42" s="207">
        <v>16900</v>
      </c>
      <c r="T42" s="208">
        <f aca="true" t="shared" si="1" ref="T42:T50">IF(M42=0,"N/A",+L42-S42)</f>
        <v>0</v>
      </c>
    </row>
    <row r="43" spans="1:20" ht="12.75">
      <c r="A43" s="122">
        <v>25</v>
      </c>
      <c r="B43" s="136">
        <v>40374</v>
      </c>
      <c r="C43" s="363" t="s">
        <v>130</v>
      </c>
      <c r="D43" s="181">
        <v>61</v>
      </c>
      <c r="E43" s="462">
        <v>614</v>
      </c>
      <c r="F43" s="150"/>
      <c r="G43" s="181">
        <v>1</v>
      </c>
      <c r="H43" s="398" t="s">
        <v>31</v>
      </c>
      <c r="I43" s="150"/>
      <c r="J43" s="297" t="s">
        <v>75</v>
      </c>
      <c r="K43" s="191" t="s">
        <v>148</v>
      </c>
      <c r="L43" s="289">
        <v>2262</v>
      </c>
      <c r="M43" s="247">
        <v>3</v>
      </c>
      <c r="N43" s="287">
        <f>IF(M43=0,"N/A",+L43/M43)</f>
        <v>754</v>
      </c>
      <c r="O43" s="209">
        <f>IF(M43=0,"N/A",+N43/12)</f>
        <v>62.833333333333336</v>
      </c>
      <c r="P43" s="209"/>
      <c r="Q43" s="210">
        <v>2</v>
      </c>
      <c r="R43" s="210">
        <v>11</v>
      </c>
      <c r="S43" s="222">
        <f>IF(M43=0,"N/A",+N43*Q43+O43*R43)</f>
        <v>2199.166666666667</v>
      </c>
      <c r="T43" s="223">
        <f t="shared" si="1"/>
        <v>62.83333333333303</v>
      </c>
    </row>
    <row r="44" spans="1:20" ht="12.75">
      <c r="A44" s="122">
        <v>26</v>
      </c>
      <c r="B44" s="136">
        <v>39108</v>
      </c>
      <c r="C44" s="364" t="s">
        <v>130</v>
      </c>
      <c r="D44" s="51">
        <v>61</v>
      </c>
      <c r="E44" s="483">
        <v>614</v>
      </c>
      <c r="F44" s="52"/>
      <c r="G44" s="32">
        <v>1</v>
      </c>
      <c r="H44" s="397" t="s">
        <v>90</v>
      </c>
      <c r="I44" s="33"/>
      <c r="J44" s="34" t="s">
        <v>79</v>
      </c>
      <c r="K44" s="33" t="s">
        <v>148</v>
      </c>
      <c r="L44" s="28">
        <v>175</v>
      </c>
      <c r="M44" s="241">
        <v>3</v>
      </c>
      <c r="N44" s="744"/>
      <c r="O44" s="744"/>
      <c r="P44" s="205"/>
      <c r="Q44" s="206">
        <v>3</v>
      </c>
      <c r="R44" s="206"/>
      <c r="S44" s="207">
        <v>175</v>
      </c>
      <c r="T44" s="208">
        <f t="shared" si="1"/>
        <v>0</v>
      </c>
    </row>
    <row r="45" spans="1:20" ht="12.75">
      <c r="A45" s="122">
        <v>27</v>
      </c>
      <c r="B45" s="136">
        <v>39108</v>
      </c>
      <c r="C45" s="364" t="s">
        <v>130</v>
      </c>
      <c r="D45" s="51">
        <v>61</v>
      </c>
      <c r="E45" s="483">
        <v>614</v>
      </c>
      <c r="F45" s="52"/>
      <c r="G45" s="32">
        <v>2</v>
      </c>
      <c r="H45" s="399" t="s">
        <v>152</v>
      </c>
      <c r="I45" s="34"/>
      <c r="J45" s="34" t="s">
        <v>79</v>
      </c>
      <c r="K45" s="33" t="s">
        <v>148</v>
      </c>
      <c r="L45" s="28">
        <f>450*G45</f>
        <v>900</v>
      </c>
      <c r="M45" s="241">
        <v>3</v>
      </c>
      <c r="N45" s="744"/>
      <c r="O45" s="744"/>
      <c r="P45" s="205">
        <f>+O41+O42+O43+O44+O45</f>
        <v>62.833333333333336</v>
      </c>
      <c r="Q45" s="206">
        <v>3</v>
      </c>
      <c r="R45" s="206"/>
      <c r="S45" s="207">
        <v>900</v>
      </c>
      <c r="T45" s="208">
        <f t="shared" si="1"/>
        <v>0</v>
      </c>
    </row>
    <row r="46" spans="1:20" ht="12.75">
      <c r="A46" s="122">
        <v>28</v>
      </c>
      <c r="B46" s="136">
        <v>37096</v>
      </c>
      <c r="C46" s="364" t="s">
        <v>130</v>
      </c>
      <c r="D46" s="53">
        <v>61</v>
      </c>
      <c r="E46" s="484">
        <v>617</v>
      </c>
      <c r="F46" s="32"/>
      <c r="G46" s="32">
        <v>1</v>
      </c>
      <c r="H46" s="397" t="s">
        <v>145</v>
      </c>
      <c r="I46" s="33" t="s">
        <v>157</v>
      </c>
      <c r="J46" s="34" t="s">
        <v>43</v>
      </c>
      <c r="K46" s="33" t="s">
        <v>148</v>
      </c>
      <c r="L46" s="27">
        <v>2010.96</v>
      </c>
      <c r="M46" s="241">
        <v>5</v>
      </c>
      <c r="N46" s="744"/>
      <c r="O46" s="744"/>
      <c r="P46" s="205"/>
      <c r="Q46" s="206">
        <v>5</v>
      </c>
      <c r="R46" s="206"/>
      <c r="S46" s="207">
        <v>2010.96</v>
      </c>
      <c r="T46" s="208">
        <f>IF(M46=0,"N/A",+L46-S46)</f>
        <v>0</v>
      </c>
    </row>
    <row r="47" spans="1:20" ht="12.75">
      <c r="A47" s="122">
        <v>29</v>
      </c>
      <c r="B47" s="136">
        <v>37015</v>
      </c>
      <c r="C47" s="364" t="s">
        <v>130</v>
      </c>
      <c r="D47" s="53">
        <v>61</v>
      </c>
      <c r="E47" s="484">
        <v>617</v>
      </c>
      <c r="F47" s="51"/>
      <c r="G47" s="32">
        <v>1</v>
      </c>
      <c r="H47" s="397" t="s">
        <v>40</v>
      </c>
      <c r="I47" s="33"/>
      <c r="J47" s="34" t="s">
        <v>19</v>
      </c>
      <c r="K47" s="33" t="s">
        <v>148</v>
      </c>
      <c r="L47" s="27">
        <f>1015*G47</f>
        <v>1015</v>
      </c>
      <c r="M47" s="241">
        <v>10</v>
      </c>
      <c r="N47" s="744"/>
      <c r="O47" s="744"/>
      <c r="P47" s="205"/>
      <c r="Q47" s="206">
        <v>10</v>
      </c>
      <c r="R47" s="206"/>
      <c r="S47" s="207">
        <v>1015</v>
      </c>
      <c r="T47" s="208">
        <f t="shared" si="1"/>
        <v>0</v>
      </c>
    </row>
    <row r="48" spans="1:20" ht="12.75">
      <c r="A48" s="122">
        <v>30</v>
      </c>
      <c r="B48" s="136">
        <v>36843</v>
      </c>
      <c r="C48" s="364" t="s">
        <v>130</v>
      </c>
      <c r="D48" s="53">
        <v>61</v>
      </c>
      <c r="E48" s="276">
        <v>617</v>
      </c>
      <c r="F48" s="15"/>
      <c r="G48" s="14">
        <v>1</v>
      </c>
      <c r="H48" s="400" t="s">
        <v>142</v>
      </c>
      <c r="I48" s="15"/>
      <c r="J48" s="44" t="s">
        <v>19</v>
      </c>
      <c r="K48" s="33" t="s">
        <v>148</v>
      </c>
      <c r="L48" s="16">
        <v>2600</v>
      </c>
      <c r="M48" s="241">
        <v>10</v>
      </c>
      <c r="N48" s="744"/>
      <c r="O48" s="744"/>
      <c r="P48" s="205"/>
      <c r="Q48" s="206">
        <v>10</v>
      </c>
      <c r="R48" s="206"/>
      <c r="S48" s="207">
        <v>2600</v>
      </c>
      <c r="T48" s="208">
        <f t="shared" si="1"/>
        <v>0</v>
      </c>
    </row>
    <row r="49" spans="1:20" ht="12.75">
      <c r="A49" s="122">
        <v>31</v>
      </c>
      <c r="B49" s="136">
        <v>36085</v>
      </c>
      <c r="C49" s="363" t="s">
        <v>130</v>
      </c>
      <c r="D49" s="176">
        <v>61</v>
      </c>
      <c r="E49" s="276">
        <v>617</v>
      </c>
      <c r="F49" s="15"/>
      <c r="G49" s="14">
        <v>1</v>
      </c>
      <c r="H49" s="400" t="s">
        <v>50</v>
      </c>
      <c r="I49" s="15"/>
      <c r="J49" s="44"/>
      <c r="K49" s="33" t="s">
        <v>148</v>
      </c>
      <c r="L49" s="155">
        <v>1500</v>
      </c>
      <c r="M49" s="241">
        <v>10</v>
      </c>
      <c r="N49" s="744"/>
      <c r="O49" s="744"/>
      <c r="P49" s="205"/>
      <c r="Q49" s="206">
        <v>10</v>
      </c>
      <c r="R49" s="206"/>
      <c r="S49" s="207">
        <v>1500</v>
      </c>
      <c r="T49" s="208">
        <f t="shared" si="1"/>
        <v>0</v>
      </c>
    </row>
    <row r="50" spans="1:20" ht="12.75">
      <c r="A50" s="122">
        <v>32</v>
      </c>
      <c r="B50" s="136">
        <v>38989</v>
      </c>
      <c r="C50" s="363" t="s">
        <v>130</v>
      </c>
      <c r="D50" s="174">
        <v>61</v>
      </c>
      <c r="E50" s="484">
        <v>617</v>
      </c>
      <c r="F50" s="32"/>
      <c r="G50" s="32">
        <v>1</v>
      </c>
      <c r="H50" s="397" t="s">
        <v>56</v>
      </c>
      <c r="I50" s="33"/>
      <c r="J50" s="34" t="s">
        <v>106</v>
      </c>
      <c r="K50" s="33" t="s">
        <v>148</v>
      </c>
      <c r="L50" s="27">
        <v>2150</v>
      </c>
      <c r="M50" s="241">
        <v>5</v>
      </c>
      <c r="N50" s="744"/>
      <c r="O50" s="744"/>
      <c r="P50" s="205"/>
      <c r="Q50" s="206">
        <v>5</v>
      </c>
      <c r="R50" s="206"/>
      <c r="S50" s="207">
        <v>2150</v>
      </c>
      <c r="T50" s="208">
        <f t="shared" si="1"/>
        <v>0</v>
      </c>
    </row>
    <row r="51" spans="1:20" ht="12.75">
      <c r="A51" s="122">
        <v>33</v>
      </c>
      <c r="B51" s="136">
        <v>40260</v>
      </c>
      <c r="C51" s="363" t="s">
        <v>130</v>
      </c>
      <c r="D51" s="181">
        <v>61</v>
      </c>
      <c r="E51" s="479">
        <v>617</v>
      </c>
      <c r="F51" s="150"/>
      <c r="G51" s="181">
        <v>1</v>
      </c>
      <c r="H51" s="127" t="s">
        <v>634</v>
      </c>
      <c r="I51" s="150"/>
      <c r="J51" s="295" t="s">
        <v>632</v>
      </c>
      <c r="K51" s="360" t="s">
        <v>148</v>
      </c>
      <c r="L51" s="289">
        <v>2000</v>
      </c>
      <c r="M51" s="247">
        <v>3</v>
      </c>
      <c r="N51" s="754">
        <v>0</v>
      </c>
      <c r="O51" s="743">
        <f aca="true" t="shared" si="2" ref="O51:O67">IF(M51=0,"N/A",+N51/12)</f>
        <v>0</v>
      </c>
      <c r="P51" s="209">
        <f>+O46+O47+O48+O49+O50+O51</f>
        <v>0</v>
      </c>
      <c r="Q51" s="210">
        <v>3</v>
      </c>
      <c r="R51" s="210"/>
      <c r="S51" s="222">
        <v>2000</v>
      </c>
      <c r="T51" s="223">
        <f aca="true" t="shared" si="3" ref="T51:T67">IF(M51=0,"N/A",+L51-S51)</f>
        <v>0</v>
      </c>
    </row>
    <row r="52" spans="1:20" ht="12.75">
      <c r="A52" s="122">
        <v>34</v>
      </c>
      <c r="B52" s="136">
        <v>40232</v>
      </c>
      <c r="C52" s="363" t="s">
        <v>130</v>
      </c>
      <c r="D52" s="181">
        <v>61</v>
      </c>
      <c r="E52" s="462">
        <v>614</v>
      </c>
      <c r="F52" s="150"/>
      <c r="G52" s="181">
        <v>1</v>
      </c>
      <c r="H52" s="295" t="s">
        <v>635</v>
      </c>
      <c r="I52" s="150"/>
      <c r="J52" s="295" t="s">
        <v>528</v>
      </c>
      <c r="K52" s="360" t="s">
        <v>148</v>
      </c>
      <c r="L52" s="289">
        <v>6849.8</v>
      </c>
      <c r="M52" s="247">
        <v>3</v>
      </c>
      <c r="N52" s="754">
        <v>0</v>
      </c>
      <c r="O52" s="743">
        <f t="shared" si="2"/>
        <v>0</v>
      </c>
      <c r="P52" s="209"/>
      <c r="Q52" s="210">
        <v>3</v>
      </c>
      <c r="R52" s="210"/>
      <c r="S52" s="222">
        <v>6849.8</v>
      </c>
      <c r="T52" s="223">
        <f t="shared" si="3"/>
        <v>0</v>
      </c>
    </row>
    <row r="53" spans="1:20" ht="12.75">
      <c r="A53" s="122">
        <v>35</v>
      </c>
      <c r="B53" s="136">
        <v>40232</v>
      </c>
      <c r="C53" s="363" t="s">
        <v>130</v>
      </c>
      <c r="D53" s="181">
        <v>61</v>
      </c>
      <c r="E53" s="462">
        <v>614</v>
      </c>
      <c r="F53" s="150"/>
      <c r="G53" s="181">
        <v>1</v>
      </c>
      <c r="H53" s="295" t="s">
        <v>32</v>
      </c>
      <c r="I53" s="150"/>
      <c r="J53" s="295" t="s">
        <v>75</v>
      </c>
      <c r="K53" s="360" t="s">
        <v>148</v>
      </c>
      <c r="L53" s="289">
        <v>12156.8</v>
      </c>
      <c r="M53" s="247">
        <v>3</v>
      </c>
      <c r="N53" s="754">
        <v>0</v>
      </c>
      <c r="O53" s="743">
        <v>0</v>
      </c>
      <c r="P53" s="209"/>
      <c r="Q53" s="210">
        <v>3</v>
      </c>
      <c r="R53" s="210"/>
      <c r="S53" s="222">
        <v>12156.8</v>
      </c>
      <c r="T53" s="223">
        <f t="shared" si="3"/>
        <v>0</v>
      </c>
    </row>
    <row r="54" spans="1:20" ht="12.75">
      <c r="A54" s="122">
        <v>36</v>
      </c>
      <c r="B54" s="136">
        <v>40232</v>
      </c>
      <c r="C54" s="363" t="s">
        <v>130</v>
      </c>
      <c r="D54" s="181">
        <v>61</v>
      </c>
      <c r="E54" s="462">
        <v>614</v>
      </c>
      <c r="F54" s="150"/>
      <c r="G54" s="181">
        <v>1</v>
      </c>
      <c r="H54" s="295" t="s">
        <v>31</v>
      </c>
      <c r="I54" s="150"/>
      <c r="J54" s="295" t="s">
        <v>75</v>
      </c>
      <c r="K54" s="360" t="s">
        <v>148</v>
      </c>
      <c r="L54" s="289">
        <v>1328.2</v>
      </c>
      <c r="M54" s="247">
        <v>3</v>
      </c>
      <c r="N54" s="754">
        <v>0</v>
      </c>
      <c r="O54" s="743">
        <v>0</v>
      </c>
      <c r="P54" s="209"/>
      <c r="Q54" s="210">
        <v>3</v>
      </c>
      <c r="R54" s="210"/>
      <c r="S54" s="222">
        <v>1328.2</v>
      </c>
      <c r="T54" s="223">
        <f t="shared" si="3"/>
        <v>0</v>
      </c>
    </row>
    <row r="55" spans="1:20" ht="12.75">
      <c r="A55" s="122">
        <v>37</v>
      </c>
      <c r="B55" s="136">
        <v>40232</v>
      </c>
      <c r="C55" s="363" t="s">
        <v>130</v>
      </c>
      <c r="D55" s="181">
        <v>61</v>
      </c>
      <c r="E55" s="462">
        <v>614</v>
      </c>
      <c r="F55" s="150"/>
      <c r="G55" s="181">
        <v>1</v>
      </c>
      <c r="H55" s="295" t="s">
        <v>631</v>
      </c>
      <c r="I55" s="150"/>
      <c r="J55" s="295" t="s">
        <v>633</v>
      </c>
      <c r="K55" s="360" t="s">
        <v>148</v>
      </c>
      <c r="L55" s="289">
        <v>551</v>
      </c>
      <c r="M55" s="247">
        <v>3</v>
      </c>
      <c r="N55" s="754">
        <v>0</v>
      </c>
      <c r="O55" s="743">
        <v>0</v>
      </c>
      <c r="P55" s="209"/>
      <c r="Q55" s="210">
        <v>3</v>
      </c>
      <c r="R55" s="210"/>
      <c r="S55" s="222">
        <v>551</v>
      </c>
      <c r="T55" s="223">
        <f t="shared" si="3"/>
        <v>0</v>
      </c>
    </row>
    <row r="56" spans="1:20" ht="12.75">
      <c r="A56" s="122">
        <v>38</v>
      </c>
      <c r="B56" s="136">
        <v>39693</v>
      </c>
      <c r="C56" s="363" t="s">
        <v>130</v>
      </c>
      <c r="D56" s="174">
        <v>61</v>
      </c>
      <c r="E56" s="486">
        <v>614</v>
      </c>
      <c r="F56" s="32"/>
      <c r="G56" s="32">
        <v>1</v>
      </c>
      <c r="H56" s="33" t="s">
        <v>136</v>
      </c>
      <c r="I56" s="33"/>
      <c r="J56" s="34" t="s">
        <v>160</v>
      </c>
      <c r="K56" s="360" t="s">
        <v>148</v>
      </c>
      <c r="L56" s="27">
        <v>6496</v>
      </c>
      <c r="M56" s="241">
        <v>3</v>
      </c>
      <c r="N56" s="744"/>
      <c r="O56" s="744"/>
      <c r="P56" s="205">
        <f>+O52+O53+O54+O55+O56</f>
        <v>0</v>
      </c>
      <c r="Q56" s="206">
        <v>3</v>
      </c>
      <c r="R56" s="206"/>
      <c r="S56" s="207">
        <v>6496</v>
      </c>
      <c r="T56" s="208">
        <f t="shared" si="3"/>
        <v>0</v>
      </c>
    </row>
    <row r="57" spans="1:20" ht="12.75">
      <c r="A57" s="122">
        <v>39</v>
      </c>
      <c r="B57" s="136">
        <v>36889</v>
      </c>
      <c r="C57" s="363" t="s">
        <v>130</v>
      </c>
      <c r="D57" s="176">
        <v>61</v>
      </c>
      <c r="E57" s="276">
        <v>617</v>
      </c>
      <c r="F57" s="15"/>
      <c r="G57" s="14">
        <v>1</v>
      </c>
      <c r="H57" s="15" t="s">
        <v>22</v>
      </c>
      <c r="I57" s="15"/>
      <c r="J57" s="44"/>
      <c r="K57" s="360" t="s">
        <v>148</v>
      </c>
      <c r="L57" s="155">
        <v>3348.22</v>
      </c>
      <c r="M57" s="241">
        <v>10</v>
      </c>
      <c r="N57" s="744"/>
      <c r="O57" s="744"/>
      <c r="P57" s="205"/>
      <c r="Q57" s="206">
        <v>10</v>
      </c>
      <c r="R57" s="206"/>
      <c r="S57" s="207">
        <v>3348.22</v>
      </c>
      <c r="T57" s="208">
        <f t="shared" si="3"/>
        <v>0</v>
      </c>
    </row>
    <row r="58" spans="1:20" ht="12.75">
      <c r="A58" s="122">
        <v>40</v>
      </c>
      <c r="B58" s="136">
        <v>37015</v>
      </c>
      <c r="C58" s="364" t="s">
        <v>130</v>
      </c>
      <c r="D58" s="53">
        <v>61</v>
      </c>
      <c r="E58" s="484">
        <v>617</v>
      </c>
      <c r="F58" s="51">
        <v>125130</v>
      </c>
      <c r="G58" s="32">
        <v>1</v>
      </c>
      <c r="H58" s="33" t="s">
        <v>154</v>
      </c>
      <c r="I58" s="33"/>
      <c r="J58" s="34" t="s">
        <v>19</v>
      </c>
      <c r="K58" s="360" t="s">
        <v>148</v>
      </c>
      <c r="L58" s="27">
        <v>2494</v>
      </c>
      <c r="M58" s="241">
        <v>10</v>
      </c>
      <c r="N58" s="744"/>
      <c r="O58" s="744"/>
      <c r="P58" s="205"/>
      <c r="Q58" s="206">
        <v>10</v>
      </c>
      <c r="R58" s="206"/>
      <c r="S58" s="207">
        <v>2494</v>
      </c>
      <c r="T58" s="208">
        <f t="shared" si="3"/>
        <v>0</v>
      </c>
    </row>
    <row r="59" spans="1:20" ht="12.75">
      <c r="A59" s="122">
        <v>41</v>
      </c>
      <c r="B59" s="134">
        <v>41213</v>
      </c>
      <c r="C59" s="364" t="s">
        <v>130</v>
      </c>
      <c r="D59" s="53">
        <v>61</v>
      </c>
      <c r="E59" s="484">
        <v>617</v>
      </c>
      <c r="F59" s="32"/>
      <c r="G59" s="32">
        <v>1</v>
      </c>
      <c r="H59" s="33" t="s">
        <v>145</v>
      </c>
      <c r="I59" s="34" t="s">
        <v>942</v>
      </c>
      <c r="J59" s="34" t="s">
        <v>43</v>
      </c>
      <c r="K59" s="360" t="s">
        <v>148</v>
      </c>
      <c r="L59" s="27">
        <v>2726</v>
      </c>
      <c r="M59" s="241">
        <v>5</v>
      </c>
      <c r="N59" s="205">
        <f>IF(M59=0,"N/A",+L59/M59)</f>
        <v>545.2</v>
      </c>
      <c r="O59" s="205">
        <f t="shared" si="2"/>
        <v>45.43333333333334</v>
      </c>
      <c r="P59" s="205"/>
      <c r="Q59" s="206"/>
      <c r="R59" s="206">
        <v>8</v>
      </c>
      <c r="S59" s="207">
        <f>IF(M59=0,"N/A",+N59*Q59+O59*R59)</f>
        <v>363.4666666666667</v>
      </c>
      <c r="T59" s="208">
        <f t="shared" si="3"/>
        <v>2362.5333333333333</v>
      </c>
    </row>
    <row r="60" spans="1:20" ht="12.75">
      <c r="A60" s="122">
        <v>42</v>
      </c>
      <c r="B60" s="136">
        <v>39108</v>
      </c>
      <c r="C60" s="364" t="s">
        <v>130</v>
      </c>
      <c r="D60" s="53">
        <v>61</v>
      </c>
      <c r="E60" s="484">
        <v>617</v>
      </c>
      <c r="F60" s="51"/>
      <c r="G60" s="32">
        <v>1</v>
      </c>
      <c r="H60" s="33" t="s">
        <v>99</v>
      </c>
      <c r="I60" s="33"/>
      <c r="J60" s="34" t="s">
        <v>19</v>
      </c>
      <c r="K60" s="360" t="s">
        <v>148</v>
      </c>
      <c r="L60" s="27">
        <v>3043.94</v>
      </c>
      <c r="M60" s="241">
        <v>10</v>
      </c>
      <c r="N60" s="205">
        <f>IF(M60=0,"N/A",+L60/M60)</f>
        <v>304.394</v>
      </c>
      <c r="O60" s="205">
        <f t="shared" si="2"/>
        <v>25.36616666666667</v>
      </c>
      <c r="P60" s="205"/>
      <c r="Q60" s="206">
        <v>6</v>
      </c>
      <c r="R60" s="206">
        <v>5</v>
      </c>
      <c r="S60" s="207">
        <f>IF(M60=0,"N/A",+N60*Q60+O60*R60)</f>
        <v>1953.1948333333335</v>
      </c>
      <c r="T60" s="208">
        <f t="shared" si="3"/>
        <v>1090.7451666666666</v>
      </c>
    </row>
    <row r="61" spans="1:20" ht="12.75">
      <c r="A61" s="122">
        <v>43</v>
      </c>
      <c r="B61" s="136">
        <v>37652</v>
      </c>
      <c r="C61" s="364" t="s">
        <v>130</v>
      </c>
      <c r="D61" s="14">
        <v>61</v>
      </c>
      <c r="E61" s="276">
        <v>617</v>
      </c>
      <c r="F61" s="14"/>
      <c r="G61" s="14">
        <v>1</v>
      </c>
      <c r="H61" s="61" t="s">
        <v>408</v>
      </c>
      <c r="I61" s="15"/>
      <c r="J61" s="15" t="s">
        <v>19</v>
      </c>
      <c r="K61" s="360" t="s">
        <v>148</v>
      </c>
      <c r="L61" s="16">
        <v>1750</v>
      </c>
      <c r="M61" s="241">
        <v>10</v>
      </c>
      <c r="N61" s="744">
        <v>0</v>
      </c>
      <c r="O61" s="744">
        <v>0</v>
      </c>
      <c r="P61" s="205"/>
      <c r="Q61" s="206">
        <v>10</v>
      </c>
      <c r="R61" s="206"/>
      <c r="S61" s="207">
        <v>1750</v>
      </c>
      <c r="T61" s="208">
        <f t="shared" si="3"/>
        <v>0</v>
      </c>
    </row>
    <row r="62" spans="1:20" ht="12.75">
      <c r="A62" s="122">
        <v>44</v>
      </c>
      <c r="B62" s="136">
        <v>39660</v>
      </c>
      <c r="C62" s="364" t="s">
        <v>130</v>
      </c>
      <c r="D62" s="53">
        <v>61</v>
      </c>
      <c r="E62" s="484">
        <v>617</v>
      </c>
      <c r="F62" s="51"/>
      <c r="G62" s="32">
        <v>1</v>
      </c>
      <c r="H62" s="33" t="s">
        <v>153</v>
      </c>
      <c r="I62" s="33"/>
      <c r="J62" s="34" t="s">
        <v>19</v>
      </c>
      <c r="K62" s="360" t="s">
        <v>148</v>
      </c>
      <c r="L62" s="27">
        <v>3335</v>
      </c>
      <c r="M62" s="241">
        <v>10</v>
      </c>
      <c r="N62" s="205">
        <f>IF(M62=0,"N/A",+L62/M62)</f>
        <v>333.5</v>
      </c>
      <c r="O62" s="205">
        <f t="shared" si="2"/>
        <v>27.791666666666668</v>
      </c>
      <c r="P62" s="205"/>
      <c r="Q62" s="206">
        <v>4</v>
      </c>
      <c r="R62" s="206">
        <v>11</v>
      </c>
      <c r="S62" s="207">
        <f>IF(M62=0,"N/A",+N62*Q62+O62*R62)</f>
        <v>1639.7083333333335</v>
      </c>
      <c r="T62" s="208">
        <f t="shared" si="3"/>
        <v>1695.2916666666665</v>
      </c>
    </row>
    <row r="63" spans="1:20" ht="12.75">
      <c r="A63" s="122">
        <v>45</v>
      </c>
      <c r="B63" s="136">
        <v>36452</v>
      </c>
      <c r="C63" s="364" t="s">
        <v>130</v>
      </c>
      <c r="D63" s="53">
        <v>61</v>
      </c>
      <c r="E63" s="484">
        <v>617</v>
      </c>
      <c r="F63" s="51">
        <v>125138</v>
      </c>
      <c r="G63" s="32">
        <v>1</v>
      </c>
      <c r="H63" s="33" t="s">
        <v>156</v>
      </c>
      <c r="I63" s="33"/>
      <c r="J63" s="34" t="s">
        <v>19</v>
      </c>
      <c r="K63" s="360" t="s">
        <v>148</v>
      </c>
      <c r="L63" s="27">
        <v>1382.4</v>
      </c>
      <c r="M63" s="241">
        <v>10</v>
      </c>
      <c r="N63" s="744"/>
      <c r="O63" s="744"/>
      <c r="P63" s="205"/>
      <c r="Q63" s="206">
        <v>10</v>
      </c>
      <c r="R63" s="206"/>
      <c r="S63" s="207">
        <v>1382.4</v>
      </c>
      <c r="T63" s="208">
        <f t="shared" si="3"/>
        <v>0</v>
      </c>
    </row>
    <row r="64" spans="1:20" ht="12.75">
      <c r="A64" s="122">
        <v>46</v>
      </c>
      <c r="B64" s="136">
        <v>40847</v>
      </c>
      <c r="C64" s="363" t="s">
        <v>130</v>
      </c>
      <c r="D64" s="181">
        <v>61</v>
      </c>
      <c r="E64" s="479">
        <v>617</v>
      </c>
      <c r="F64" s="137"/>
      <c r="G64" s="137">
        <v>1</v>
      </c>
      <c r="H64" s="296" t="s">
        <v>155</v>
      </c>
      <c r="I64" s="137"/>
      <c r="J64" s="194"/>
      <c r="K64" s="360" t="s">
        <v>148</v>
      </c>
      <c r="L64" s="28">
        <v>6264</v>
      </c>
      <c r="M64" s="241">
        <v>10</v>
      </c>
      <c r="N64" s="205">
        <f>IF(M64=0,"N/A",+L64/M64)</f>
        <v>626.4</v>
      </c>
      <c r="O64" s="205">
        <f t="shared" si="2"/>
        <v>52.199999999999996</v>
      </c>
      <c r="P64" s="205"/>
      <c r="Q64" s="206">
        <v>1</v>
      </c>
      <c r="R64" s="206">
        <v>8</v>
      </c>
      <c r="S64" s="207">
        <f>IF(M64=0,"N/A",+N64*Q64+O64*R64)</f>
        <v>1044</v>
      </c>
      <c r="T64" s="208">
        <f t="shared" si="3"/>
        <v>5220</v>
      </c>
    </row>
    <row r="65" spans="1:20" ht="12.75">
      <c r="A65" s="122">
        <v>47</v>
      </c>
      <c r="B65" s="136">
        <v>38013</v>
      </c>
      <c r="C65" s="364" t="s">
        <v>130</v>
      </c>
      <c r="D65" s="53">
        <v>61</v>
      </c>
      <c r="E65" s="484">
        <v>617</v>
      </c>
      <c r="F65" s="32"/>
      <c r="G65" s="32">
        <v>1</v>
      </c>
      <c r="H65" s="34" t="s">
        <v>155</v>
      </c>
      <c r="I65" s="34"/>
      <c r="J65" s="34" t="s">
        <v>27</v>
      </c>
      <c r="K65" s="360" t="s">
        <v>148</v>
      </c>
      <c r="L65" s="27">
        <v>5835.61</v>
      </c>
      <c r="M65" s="241">
        <v>10</v>
      </c>
      <c r="N65" s="205">
        <f>IF(M65=0,"N/A",+L65/M65)</f>
        <v>583.5609999999999</v>
      </c>
      <c r="O65" s="205">
        <f t="shared" si="2"/>
        <v>48.630083333333324</v>
      </c>
      <c r="P65" s="205"/>
      <c r="Q65" s="206">
        <v>9</v>
      </c>
      <c r="R65" s="206"/>
      <c r="S65" s="207">
        <f>IF(M65=0,"N/A",+N65*Q65+O65*R65)</f>
        <v>5252.048999999999</v>
      </c>
      <c r="T65" s="208">
        <f t="shared" si="3"/>
        <v>583.5610000000006</v>
      </c>
    </row>
    <row r="66" spans="1:20" ht="12.75">
      <c r="A66" s="122">
        <v>48</v>
      </c>
      <c r="B66" s="136">
        <v>39986</v>
      </c>
      <c r="C66" s="363" t="s">
        <v>130</v>
      </c>
      <c r="D66" s="174">
        <v>61</v>
      </c>
      <c r="E66" s="484">
        <v>617</v>
      </c>
      <c r="F66" s="32"/>
      <c r="G66" s="32">
        <v>1</v>
      </c>
      <c r="H66" s="33" t="s">
        <v>56</v>
      </c>
      <c r="I66" s="33" t="s">
        <v>536</v>
      </c>
      <c r="J66" s="34" t="s">
        <v>25</v>
      </c>
      <c r="K66" s="360" t="s">
        <v>148</v>
      </c>
      <c r="L66" s="27">
        <v>2717.01</v>
      </c>
      <c r="M66" s="241">
        <v>5</v>
      </c>
      <c r="N66" s="205">
        <f>IF(M66=0,"N/A",+L66/M66)</f>
        <v>543.402</v>
      </c>
      <c r="O66" s="205">
        <f t="shared" si="2"/>
        <v>45.283500000000004</v>
      </c>
      <c r="P66" s="205">
        <f>+O57+O58+O59+O60+O61+O62+O63+O64+O65+O66</f>
        <v>244.70475</v>
      </c>
      <c r="Q66" s="206">
        <v>4</v>
      </c>
      <c r="R66" s="206"/>
      <c r="S66" s="207">
        <f>IF(M66=0,"N/A",+N66*Q66+O66*R66)</f>
        <v>2173.608</v>
      </c>
      <c r="T66" s="208">
        <f t="shared" si="3"/>
        <v>543.402</v>
      </c>
    </row>
    <row r="67" spans="1:20" ht="12.75">
      <c r="A67" s="122">
        <v>49</v>
      </c>
      <c r="B67" s="136">
        <v>40816</v>
      </c>
      <c r="C67" s="363" t="s">
        <v>130</v>
      </c>
      <c r="D67" s="181">
        <v>61</v>
      </c>
      <c r="E67" s="462">
        <v>614</v>
      </c>
      <c r="F67" s="137"/>
      <c r="G67" s="137">
        <v>1</v>
      </c>
      <c r="H67" s="401" t="s">
        <v>809</v>
      </c>
      <c r="I67" s="137"/>
      <c r="J67" s="194" t="s">
        <v>489</v>
      </c>
      <c r="K67" s="33" t="s">
        <v>148</v>
      </c>
      <c r="L67" s="28">
        <v>9520</v>
      </c>
      <c r="M67" s="241">
        <v>3</v>
      </c>
      <c r="N67" s="205">
        <f>IF(M67=0,"N/A",+L67/M67)</f>
        <v>3173.3333333333335</v>
      </c>
      <c r="O67" s="205">
        <f t="shared" si="2"/>
        <v>264.44444444444446</v>
      </c>
      <c r="P67" s="205"/>
      <c r="Q67" s="206">
        <v>1</v>
      </c>
      <c r="R67" s="206">
        <v>9</v>
      </c>
      <c r="S67" s="207">
        <f>IF(M67=0,"N/A",+N67*Q67+O67*R67)</f>
        <v>5553.333333333334</v>
      </c>
      <c r="T67" s="208">
        <f t="shared" si="3"/>
        <v>3966.666666666666</v>
      </c>
    </row>
    <row r="68" spans="1:20" ht="12.75">
      <c r="A68" s="122">
        <v>50</v>
      </c>
      <c r="B68" s="639">
        <v>41073</v>
      </c>
      <c r="C68" s="528" t="s">
        <v>130</v>
      </c>
      <c r="D68" s="640">
        <v>61</v>
      </c>
      <c r="E68" s="641">
        <v>614</v>
      </c>
      <c r="F68" s="642"/>
      <c r="G68" s="121">
        <v>1</v>
      </c>
      <c r="H68" s="643" t="s">
        <v>32</v>
      </c>
      <c r="I68" s="629"/>
      <c r="J68" s="644" t="s">
        <v>916</v>
      </c>
      <c r="K68" s="645" t="s">
        <v>148</v>
      </c>
      <c r="L68" s="646">
        <v>18195.01</v>
      </c>
      <c r="M68" s="647">
        <v>3</v>
      </c>
      <c r="N68" s="648">
        <f>IF(M68=0,"N/A",+L68/M68)</f>
        <v>6065.003333333333</v>
      </c>
      <c r="O68" s="648">
        <f>IF(M68=0,"N/A",+N68/12)</f>
        <v>505.4169444444444</v>
      </c>
      <c r="P68" s="648"/>
      <c r="Q68" s="649">
        <v>1</v>
      </c>
      <c r="R68" s="649"/>
      <c r="S68" s="650">
        <f>IF(M68=0,"N/A",+N68*Q68+O68*R68)</f>
        <v>6065.003333333333</v>
      </c>
      <c r="T68" s="651">
        <f>IF(M68=0,"N/A",+L68-S68)</f>
        <v>12130.006666666664</v>
      </c>
    </row>
    <row r="69" spans="1:20" ht="12.75">
      <c r="A69" s="122">
        <v>51</v>
      </c>
      <c r="B69" s="136">
        <v>39108</v>
      </c>
      <c r="C69" s="160" t="s">
        <v>130</v>
      </c>
      <c r="D69" s="181">
        <v>61</v>
      </c>
      <c r="E69" s="462">
        <v>614</v>
      </c>
      <c r="F69" s="341"/>
      <c r="G69" s="181">
        <v>1</v>
      </c>
      <c r="H69" s="340" t="s">
        <v>31</v>
      </c>
      <c r="I69" s="191"/>
      <c r="J69" s="296" t="s">
        <v>33</v>
      </c>
      <c r="K69" s="191" t="s">
        <v>148</v>
      </c>
      <c r="L69" s="246">
        <v>1300</v>
      </c>
      <c r="M69" s="247">
        <v>3</v>
      </c>
      <c r="N69" s="743"/>
      <c r="O69" s="743"/>
      <c r="P69" s="209"/>
      <c r="Q69" s="210">
        <v>3</v>
      </c>
      <c r="R69" s="210"/>
      <c r="S69" s="222">
        <v>1300</v>
      </c>
      <c r="T69" s="223">
        <f aca="true" t="shared" si="4" ref="T69:T84">IF(M69=0,"N/A",+L69-S69)</f>
        <v>0</v>
      </c>
    </row>
    <row r="70" spans="1:20" ht="12.75">
      <c r="A70" s="122">
        <v>52</v>
      </c>
      <c r="B70" s="140">
        <v>40999</v>
      </c>
      <c r="C70" s="160" t="s">
        <v>130</v>
      </c>
      <c r="D70" s="181">
        <v>61</v>
      </c>
      <c r="E70" s="462">
        <v>614</v>
      </c>
      <c r="F70" s="137"/>
      <c r="G70" s="137">
        <v>1</v>
      </c>
      <c r="H70" s="401" t="s">
        <v>896</v>
      </c>
      <c r="I70" s="181"/>
      <c r="J70" s="296" t="s">
        <v>235</v>
      </c>
      <c r="K70" s="191" t="s">
        <v>148</v>
      </c>
      <c r="L70" s="246">
        <v>1914</v>
      </c>
      <c r="M70" s="247">
        <v>3</v>
      </c>
      <c r="N70" s="209">
        <f>IF(M70=0,"N/A",+L70/M70)</f>
        <v>638</v>
      </c>
      <c r="O70" s="209">
        <f>IF(M70=0,"N/A",+N70/12)</f>
        <v>53.166666666666664</v>
      </c>
      <c r="P70" s="209"/>
      <c r="Q70" s="210">
        <v>1</v>
      </c>
      <c r="R70" s="210">
        <v>3</v>
      </c>
      <c r="S70" s="222">
        <f>IF(M70=0,"N/A",+N70*Q70+O70*R70)</f>
        <v>797.5</v>
      </c>
      <c r="T70" s="223">
        <f t="shared" si="4"/>
        <v>1116.5</v>
      </c>
    </row>
    <row r="71" spans="1:20" ht="12.75">
      <c r="A71" s="122">
        <v>53</v>
      </c>
      <c r="B71" s="136">
        <v>39108</v>
      </c>
      <c r="C71" s="160" t="s">
        <v>130</v>
      </c>
      <c r="D71" s="181">
        <v>61</v>
      </c>
      <c r="E71" s="462">
        <v>614</v>
      </c>
      <c r="F71" s="341"/>
      <c r="G71" s="181">
        <v>1</v>
      </c>
      <c r="H71" s="340" t="s">
        <v>90</v>
      </c>
      <c r="I71" s="191"/>
      <c r="J71" s="296" t="s">
        <v>79</v>
      </c>
      <c r="K71" s="191" t="s">
        <v>148</v>
      </c>
      <c r="L71" s="246">
        <v>175</v>
      </c>
      <c r="M71" s="247">
        <v>3</v>
      </c>
      <c r="N71" s="743"/>
      <c r="O71" s="743"/>
      <c r="P71" s="209"/>
      <c r="Q71" s="210">
        <v>3</v>
      </c>
      <c r="R71" s="210"/>
      <c r="S71" s="222">
        <v>175</v>
      </c>
      <c r="T71" s="223">
        <f t="shared" si="4"/>
        <v>0</v>
      </c>
    </row>
    <row r="72" spans="1:20" ht="12.75">
      <c r="A72" s="122">
        <v>54</v>
      </c>
      <c r="B72" s="136">
        <v>39108</v>
      </c>
      <c r="C72" s="160" t="s">
        <v>130</v>
      </c>
      <c r="D72" s="181">
        <v>61</v>
      </c>
      <c r="E72" s="462">
        <v>614</v>
      </c>
      <c r="F72" s="341"/>
      <c r="G72" s="181">
        <v>2</v>
      </c>
      <c r="H72" s="401" t="s">
        <v>152</v>
      </c>
      <c r="I72" s="296"/>
      <c r="J72" s="296" t="s">
        <v>79</v>
      </c>
      <c r="K72" s="191" t="s">
        <v>148</v>
      </c>
      <c r="L72" s="246">
        <f>450*G72</f>
        <v>900</v>
      </c>
      <c r="M72" s="247">
        <v>3</v>
      </c>
      <c r="N72" s="743"/>
      <c r="O72" s="743"/>
      <c r="P72" s="209"/>
      <c r="Q72" s="210">
        <v>3</v>
      </c>
      <c r="R72" s="210"/>
      <c r="S72" s="222">
        <v>900</v>
      </c>
      <c r="T72" s="223">
        <f t="shared" si="4"/>
        <v>0</v>
      </c>
    </row>
    <row r="73" spans="1:20" ht="12.75">
      <c r="A73" s="122">
        <v>55</v>
      </c>
      <c r="B73" s="136">
        <v>39033</v>
      </c>
      <c r="C73" s="160" t="s">
        <v>130</v>
      </c>
      <c r="D73" s="182">
        <v>61</v>
      </c>
      <c r="E73" s="463">
        <v>614</v>
      </c>
      <c r="F73" s="125"/>
      <c r="G73" s="125">
        <v>1</v>
      </c>
      <c r="H73" s="409" t="s">
        <v>136</v>
      </c>
      <c r="I73" s="125"/>
      <c r="J73" s="297" t="s">
        <v>191</v>
      </c>
      <c r="K73" s="191" t="s">
        <v>148</v>
      </c>
      <c r="L73" s="128">
        <v>2200</v>
      </c>
      <c r="M73" s="247">
        <v>3</v>
      </c>
      <c r="N73" s="743"/>
      <c r="O73" s="743"/>
      <c r="P73" s="209">
        <f>+O67+O68+O69+O70+O71+O72+O73</f>
        <v>823.0280555555555</v>
      </c>
      <c r="Q73" s="210">
        <v>3</v>
      </c>
      <c r="R73" s="210"/>
      <c r="S73" s="222">
        <v>2200</v>
      </c>
      <c r="T73" s="223">
        <f t="shared" si="4"/>
        <v>0</v>
      </c>
    </row>
    <row r="74" spans="1:20" ht="12.75">
      <c r="A74" s="122">
        <v>56</v>
      </c>
      <c r="B74" s="136">
        <v>39575</v>
      </c>
      <c r="C74" s="160" t="s">
        <v>130</v>
      </c>
      <c r="D74" s="181">
        <v>61</v>
      </c>
      <c r="E74" s="474">
        <v>616</v>
      </c>
      <c r="F74" s="341"/>
      <c r="G74" s="181">
        <v>1</v>
      </c>
      <c r="H74" s="409" t="s">
        <v>93</v>
      </c>
      <c r="I74" s="191"/>
      <c r="J74" s="296" t="s">
        <v>102</v>
      </c>
      <c r="K74" s="191" t="s">
        <v>148</v>
      </c>
      <c r="L74" s="246">
        <f>4614.34*G74</f>
        <v>4614.34</v>
      </c>
      <c r="M74" s="247">
        <v>3</v>
      </c>
      <c r="N74" s="743"/>
      <c r="O74" s="743"/>
      <c r="P74" s="209">
        <f>+O74</f>
        <v>0</v>
      </c>
      <c r="Q74" s="210">
        <v>3</v>
      </c>
      <c r="R74" s="210"/>
      <c r="S74" s="222">
        <v>4614.34</v>
      </c>
      <c r="T74" s="223">
        <f t="shared" si="4"/>
        <v>0</v>
      </c>
    </row>
    <row r="75" spans="1:20" ht="12.75">
      <c r="A75" s="122">
        <v>57</v>
      </c>
      <c r="B75" s="136">
        <v>39539</v>
      </c>
      <c r="C75" s="160" t="s">
        <v>130</v>
      </c>
      <c r="D75" s="182">
        <v>61</v>
      </c>
      <c r="E75" s="482">
        <v>617</v>
      </c>
      <c r="F75" s="181"/>
      <c r="G75" s="181">
        <v>1</v>
      </c>
      <c r="H75" s="340" t="s">
        <v>41</v>
      </c>
      <c r="I75" s="191"/>
      <c r="J75" s="296" t="s">
        <v>19</v>
      </c>
      <c r="K75" s="191" t="s">
        <v>148</v>
      </c>
      <c r="L75" s="256">
        <v>8574.72</v>
      </c>
      <c r="M75" s="247">
        <v>10</v>
      </c>
      <c r="N75" s="209">
        <f>IF(M75=0,"N/A",+L75/M75)</f>
        <v>857.472</v>
      </c>
      <c r="O75" s="209">
        <f>IF(M75=0,"N/A",+N75/12)</f>
        <v>71.456</v>
      </c>
      <c r="P75" s="209"/>
      <c r="Q75" s="210">
        <v>5</v>
      </c>
      <c r="R75" s="210">
        <v>2</v>
      </c>
      <c r="S75" s="222">
        <f>IF(M75=0,"N/A",+N75*Q75+O75*R75)</f>
        <v>4430.272</v>
      </c>
      <c r="T75" s="223">
        <f t="shared" si="4"/>
        <v>4144.447999999999</v>
      </c>
    </row>
    <row r="76" spans="1:20" ht="12.75">
      <c r="A76" s="122">
        <v>58</v>
      </c>
      <c r="B76" s="566">
        <v>40592</v>
      </c>
      <c r="C76" s="527" t="s">
        <v>130</v>
      </c>
      <c r="D76" s="610">
        <v>61</v>
      </c>
      <c r="E76" s="652">
        <v>617</v>
      </c>
      <c r="F76" s="610"/>
      <c r="G76" s="610">
        <v>1</v>
      </c>
      <c r="H76" s="653" t="s">
        <v>145</v>
      </c>
      <c r="I76" s="654" t="s">
        <v>810</v>
      </c>
      <c r="J76" s="655" t="s">
        <v>43</v>
      </c>
      <c r="K76" s="520" t="s">
        <v>148</v>
      </c>
      <c r="L76" s="244">
        <v>3484.35</v>
      </c>
      <c r="M76" s="241">
        <v>5</v>
      </c>
      <c r="N76" s="205">
        <f>IF(M76=0,"N/A",+L76/M76)</f>
        <v>696.87</v>
      </c>
      <c r="O76" s="205">
        <f>IF(M76=0,"N/A",+N76/12)</f>
        <v>58.0725</v>
      </c>
      <c r="P76" s="205"/>
      <c r="Q76" s="206">
        <v>2</v>
      </c>
      <c r="R76" s="206">
        <v>4</v>
      </c>
      <c r="S76" s="207">
        <f>IF(M76=0,"N/A",+N76*Q76+O76*R76)</f>
        <v>1626.03</v>
      </c>
      <c r="T76" s="208">
        <f t="shared" si="4"/>
        <v>1858.32</v>
      </c>
    </row>
    <row r="77" spans="1:20" ht="12.75">
      <c r="A77" s="122">
        <v>59</v>
      </c>
      <c r="B77" s="136">
        <v>36889</v>
      </c>
      <c r="C77" s="363" t="s">
        <v>130</v>
      </c>
      <c r="D77" s="175">
        <v>61</v>
      </c>
      <c r="E77" s="487">
        <v>617</v>
      </c>
      <c r="F77" s="32">
        <v>125106</v>
      </c>
      <c r="G77" s="32">
        <v>1</v>
      </c>
      <c r="H77" s="397" t="s">
        <v>165</v>
      </c>
      <c r="I77" s="33"/>
      <c r="J77" s="34"/>
      <c r="K77" s="33" t="s">
        <v>148</v>
      </c>
      <c r="L77" s="173">
        <v>300</v>
      </c>
      <c r="M77" s="241">
        <v>10</v>
      </c>
      <c r="N77" s="744"/>
      <c r="O77" s="744"/>
      <c r="P77" s="205"/>
      <c r="Q77" s="206">
        <v>10</v>
      </c>
      <c r="R77" s="206"/>
      <c r="S77" s="207">
        <v>300</v>
      </c>
      <c r="T77" s="208">
        <f t="shared" si="4"/>
        <v>0</v>
      </c>
    </row>
    <row r="78" spans="1:20" ht="12.75">
      <c r="A78" s="122">
        <v>60</v>
      </c>
      <c r="B78" s="136">
        <v>39108</v>
      </c>
      <c r="C78" s="364" t="s">
        <v>130</v>
      </c>
      <c r="D78" s="53">
        <v>61</v>
      </c>
      <c r="E78" s="484">
        <v>617</v>
      </c>
      <c r="F78" s="51"/>
      <c r="G78" s="32">
        <v>1</v>
      </c>
      <c r="H78" s="397" t="s">
        <v>99</v>
      </c>
      <c r="I78" s="33"/>
      <c r="J78" s="34" t="s">
        <v>19</v>
      </c>
      <c r="K78" s="33" t="s">
        <v>148</v>
      </c>
      <c r="L78" s="27">
        <v>3043.94</v>
      </c>
      <c r="M78" s="241">
        <v>10</v>
      </c>
      <c r="N78" s="205">
        <f>IF(M78=0,"N/A",+L78/M78)</f>
        <v>304.394</v>
      </c>
      <c r="O78" s="205">
        <f>IF(M78=0,"N/A",+N78/12)</f>
        <v>25.36616666666667</v>
      </c>
      <c r="P78" s="205"/>
      <c r="Q78" s="206">
        <v>6</v>
      </c>
      <c r="R78" s="206">
        <v>5</v>
      </c>
      <c r="S78" s="207">
        <f>IF(M78=0,"N/A",+N78*Q78+O78*R78)</f>
        <v>1953.1948333333335</v>
      </c>
      <c r="T78" s="208">
        <f t="shared" si="4"/>
        <v>1090.7451666666666</v>
      </c>
    </row>
    <row r="79" spans="1:20" ht="12.75">
      <c r="A79" s="122">
        <v>61</v>
      </c>
      <c r="B79" s="136">
        <v>39660</v>
      </c>
      <c r="C79" s="364" t="s">
        <v>130</v>
      </c>
      <c r="D79" s="53">
        <v>61</v>
      </c>
      <c r="E79" s="484">
        <v>617</v>
      </c>
      <c r="F79" s="51"/>
      <c r="G79" s="32">
        <v>1</v>
      </c>
      <c r="H79" s="397" t="s">
        <v>153</v>
      </c>
      <c r="I79" s="33"/>
      <c r="J79" s="34" t="s">
        <v>19</v>
      </c>
      <c r="K79" s="33" t="s">
        <v>148</v>
      </c>
      <c r="L79" s="27">
        <v>3335</v>
      </c>
      <c r="M79" s="241">
        <v>10</v>
      </c>
      <c r="N79" s="205">
        <f>IF(M79=0,"N/A",+L79/M79)</f>
        <v>333.5</v>
      </c>
      <c r="O79" s="205">
        <f>IF(M79=0,"N/A",+N79/12)</f>
        <v>27.791666666666668</v>
      </c>
      <c r="P79" s="205"/>
      <c r="Q79" s="206">
        <v>4</v>
      </c>
      <c r="R79" s="206">
        <v>11</v>
      </c>
      <c r="S79" s="207">
        <f>IF(M79=0,"N/A",+N79*Q79+O79*R79)</f>
        <v>1639.7083333333335</v>
      </c>
      <c r="T79" s="208">
        <f t="shared" si="4"/>
        <v>1695.2916666666665</v>
      </c>
    </row>
    <row r="80" spans="1:20" ht="12.75">
      <c r="A80" s="122">
        <v>62</v>
      </c>
      <c r="B80" s="136">
        <v>40038</v>
      </c>
      <c r="C80" s="363" t="s">
        <v>130</v>
      </c>
      <c r="D80" s="174">
        <v>61</v>
      </c>
      <c r="E80" s="484">
        <v>617</v>
      </c>
      <c r="F80" s="32"/>
      <c r="G80" s="32">
        <v>1</v>
      </c>
      <c r="H80" s="399" t="s">
        <v>537</v>
      </c>
      <c r="I80" s="34" t="s">
        <v>539</v>
      </c>
      <c r="J80" s="34" t="s">
        <v>538</v>
      </c>
      <c r="K80" s="33" t="s">
        <v>148</v>
      </c>
      <c r="L80" s="27">
        <v>4575.04</v>
      </c>
      <c r="M80" s="241">
        <v>10</v>
      </c>
      <c r="N80" s="205">
        <f>IF(M80=0,"N/A",+L80/M80)</f>
        <v>457.504</v>
      </c>
      <c r="O80" s="205">
        <f>IF(M80=0,"N/A",+N80/12)</f>
        <v>38.12533333333334</v>
      </c>
      <c r="P80" s="205"/>
      <c r="Q80" s="206">
        <v>3</v>
      </c>
      <c r="R80" s="206">
        <v>10</v>
      </c>
      <c r="S80" s="207">
        <f>IF(M80=0,"N/A",+N80*Q80+O80*R80)</f>
        <v>1753.7653333333335</v>
      </c>
      <c r="T80" s="208">
        <f t="shared" si="4"/>
        <v>2821.2746666666662</v>
      </c>
    </row>
    <row r="81" spans="1:20" ht="12.75">
      <c r="A81" s="122">
        <v>63</v>
      </c>
      <c r="B81" s="136">
        <v>38989</v>
      </c>
      <c r="C81" s="363" t="s">
        <v>130</v>
      </c>
      <c r="D81" s="174">
        <v>61</v>
      </c>
      <c r="E81" s="484">
        <v>617</v>
      </c>
      <c r="F81" s="32"/>
      <c r="G81" s="32">
        <v>1</v>
      </c>
      <c r="H81" s="397" t="s">
        <v>56</v>
      </c>
      <c r="I81" s="33"/>
      <c r="J81" s="34" t="s">
        <v>25</v>
      </c>
      <c r="K81" s="33" t="s">
        <v>148</v>
      </c>
      <c r="L81" s="27">
        <v>2150</v>
      </c>
      <c r="M81" s="241">
        <v>5</v>
      </c>
      <c r="N81" s="744"/>
      <c r="O81" s="744"/>
      <c r="P81" s="205"/>
      <c r="Q81" s="206">
        <v>5</v>
      </c>
      <c r="R81" s="206"/>
      <c r="S81" s="207">
        <v>2150</v>
      </c>
      <c r="T81" s="208">
        <f t="shared" si="4"/>
        <v>0</v>
      </c>
    </row>
    <row r="82" spans="1:20" ht="12.75">
      <c r="A82" s="122">
        <v>64</v>
      </c>
      <c r="B82" s="136">
        <v>37096</v>
      </c>
      <c r="C82" s="364" t="s">
        <v>130</v>
      </c>
      <c r="D82" s="53">
        <v>61</v>
      </c>
      <c r="E82" s="484">
        <v>617</v>
      </c>
      <c r="F82" s="51">
        <v>125167</v>
      </c>
      <c r="G82" s="32">
        <v>1</v>
      </c>
      <c r="H82" s="397" t="s">
        <v>155</v>
      </c>
      <c r="I82" s="33"/>
      <c r="J82" s="34" t="s">
        <v>19</v>
      </c>
      <c r="K82" s="33" t="s">
        <v>148</v>
      </c>
      <c r="L82" s="27">
        <v>2494</v>
      </c>
      <c r="M82" s="241">
        <v>10</v>
      </c>
      <c r="N82" s="744"/>
      <c r="O82" s="744"/>
      <c r="P82" s="205"/>
      <c r="Q82" s="206">
        <v>10</v>
      </c>
      <c r="R82" s="206"/>
      <c r="S82" s="207">
        <v>2494</v>
      </c>
      <c r="T82" s="208">
        <f>IF(M82=0,"N/A",+L82-S82)</f>
        <v>0</v>
      </c>
    </row>
    <row r="83" spans="1:20" ht="12.75">
      <c r="A83" s="122">
        <v>65</v>
      </c>
      <c r="B83" s="136">
        <v>39276</v>
      </c>
      <c r="C83" s="363" t="s">
        <v>130</v>
      </c>
      <c r="D83" s="175">
        <v>61</v>
      </c>
      <c r="E83" s="487">
        <v>617</v>
      </c>
      <c r="F83" s="32"/>
      <c r="G83" s="32">
        <v>1</v>
      </c>
      <c r="H83" s="397" t="s">
        <v>163</v>
      </c>
      <c r="I83" s="33" t="s">
        <v>164</v>
      </c>
      <c r="J83" s="33"/>
      <c r="K83" s="33" t="s">
        <v>148</v>
      </c>
      <c r="L83" s="27">
        <v>121794.91</v>
      </c>
      <c r="M83" s="241">
        <v>10</v>
      </c>
      <c r="N83" s="205">
        <f>IF(M83=0,"N/A",+L83/M83)</f>
        <v>12179.491</v>
      </c>
      <c r="O83" s="205">
        <f>IF(M83=0,"N/A",+N83/12)</f>
        <v>1014.9575833333333</v>
      </c>
      <c r="P83" s="205"/>
      <c r="Q83" s="206">
        <v>5</v>
      </c>
      <c r="R83" s="206">
        <v>11</v>
      </c>
      <c r="S83" s="207">
        <f>IF(M83=0,"N/A",+N83*Q83+O83*R83)</f>
        <v>72061.98841666667</v>
      </c>
      <c r="T83" s="208">
        <f t="shared" si="4"/>
        <v>49732.92158333333</v>
      </c>
    </row>
    <row r="84" spans="1:20" ht="12.75">
      <c r="A84" s="122">
        <v>66</v>
      </c>
      <c r="B84" s="136">
        <v>36889</v>
      </c>
      <c r="C84" s="363" t="s">
        <v>130</v>
      </c>
      <c r="D84" s="175">
        <v>61</v>
      </c>
      <c r="E84" s="487">
        <v>617</v>
      </c>
      <c r="F84" s="32"/>
      <c r="G84" s="32">
        <v>1</v>
      </c>
      <c r="H84" s="397" t="s">
        <v>165</v>
      </c>
      <c r="I84" s="33"/>
      <c r="J84" s="33"/>
      <c r="K84" s="33" t="s">
        <v>148</v>
      </c>
      <c r="L84" s="173">
        <v>300</v>
      </c>
      <c r="M84" s="241">
        <v>10</v>
      </c>
      <c r="N84" s="744"/>
      <c r="O84" s="744"/>
      <c r="P84" s="205">
        <f>+O75+O76+O77+O78+O79+O80+O81+O82+O83+O84</f>
        <v>1235.76925</v>
      </c>
      <c r="Q84" s="206">
        <v>10</v>
      </c>
      <c r="R84" s="206"/>
      <c r="S84" s="207">
        <v>300</v>
      </c>
      <c r="T84" s="208">
        <f t="shared" si="4"/>
        <v>0</v>
      </c>
    </row>
    <row r="85" spans="1:20" ht="15">
      <c r="A85" s="108"/>
      <c r="B85" s="20"/>
      <c r="L85" s="389">
        <f>SUM(L19:L84)</f>
        <v>353999.66000000003</v>
      </c>
      <c r="M85" s="240"/>
      <c r="N85" s="262">
        <f>SUM(N19:N84)</f>
        <v>34977.453</v>
      </c>
      <c r="O85" s="262">
        <f>SUM(O19:O84)</f>
        <v>2914.7877500000004</v>
      </c>
      <c r="P85" s="262">
        <f>SUM(P19:P84)</f>
        <v>2914.7877500000004</v>
      </c>
      <c r="Q85" s="261"/>
      <c r="R85" s="266"/>
      <c r="S85" s="262">
        <f>SUM(S19:S84)</f>
        <v>245741.1935277778</v>
      </c>
      <c r="T85" s="259">
        <f>SUM(T19:T84)</f>
        <v>108258.46647222221</v>
      </c>
    </row>
    <row r="86" spans="4:12" ht="12.75">
      <c r="D86" s="54"/>
      <c r="E86" s="54"/>
      <c r="F86" s="54"/>
      <c r="G86" s="54"/>
      <c r="H86" s="48"/>
      <c r="I86" s="48"/>
      <c r="J86" s="55"/>
      <c r="K86" s="55"/>
      <c r="L86" s="55"/>
    </row>
    <row r="87" spans="4:16" ht="12.75">
      <c r="D87" s="54"/>
      <c r="E87" s="54"/>
      <c r="F87" s="54"/>
      <c r="G87" s="54"/>
      <c r="H87" s="48"/>
      <c r="I87" s="48"/>
      <c r="J87" s="55"/>
      <c r="K87" s="55"/>
      <c r="L87" s="55"/>
      <c r="O87" s="506"/>
      <c r="P87" s="488"/>
    </row>
    <row r="88" spans="4:19" ht="12.75">
      <c r="D88" s="54"/>
      <c r="E88" s="54"/>
      <c r="F88" s="54"/>
      <c r="G88" s="54"/>
      <c r="H88" s="48"/>
      <c r="I88" s="48"/>
      <c r="J88" s="55"/>
      <c r="K88" s="55"/>
      <c r="L88" s="55"/>
      <c r="S88" s="80"/>
    </row>
    <row r="89" spans="4:12" ht="12.75">
      <c r="D89" s="54"/>
      <c r="E89" s="54"/>
      <c r="F89" s="54"/>
      <c r="G89" s="54"/>
      <c r="H89" s="48"/>
      <c r="I89" s="48"/>
      <c r="J89" s="55"/>
      <c r="K89" s="55"/>
      <c r="L89" s="55"/>
    </row>
    <row r="90" spans="4:12" ht="12.75">
      <c r="D90" s="54"/>
      <c r="E90" s="54"/>
      <c r="F90" s="54"/>
      <c r="G90" s="54"/>
      <c r="H90" s="48"/>
      <c r="I90" s="48"/>
      <c r="J90" s="55"/>
      <c r="K90" s="55"/>
      <c r="L90" s="55"/>
    </row>
    <row r="91" spans="4:12" ht="12.75">
      <c r="D91" s="54"/>
      <c r="E91" s="54"/>
      <c r="F91" s="54"/>
      <c r="G91" s="54"/>
      <c r="H91" s="48"/>
      <c r="I91" s="48"/>
      <c r="J91" s="55"/>
      <c r="K91" s="55"/>
      <c r="L91" s="55"/>
    </row>
    <row r="92" spans="4:12" ht="12.75">
      <c r="D92" s="54"/>
      <c r="E92" s="54"/>
      <c r="F92" s="54"/>
      <c r="G92" s="54"/>
      <c r="H92" s="48" t="s">
        <v>706</v>
      </c>
      <c r="I92" s="48"/>
      <c r="J92" s="55"/>
      <c r="K92" s="55"/>
      <c r="L92" s="55"/>
    </row>
    <row r="93" spans="4:12" ht="12.75">
      <c r="D93" s="54"/>
      <c r="E93" s="54"/>
      <c r="F93" s="54"/>
      <c r="G93" s="54"/>
      <c r="H93" s="48"/>
      <c r="I93" s="48"/>
      <c r="J93" s="55"/>
      <c r="K93" s="55"/>
      <c r="L93" s="55"/>
    </row>
    <row r="94" spans="12:13" ht="12.75">
      <c r="L94" s="20"/>
      <c r="M94" s="20"/>
    </row>
    <row r="95" spans="2:19" ht="12.75">
      <c r="B95" s="616" t="s">
        <v>53</v>
      </c>
      <c r="C95" s="813"/>
      <c r="D95" s="813"/>
      <c r="E95" s="813"/>
      <c r="F95" s="813"/>
      <c r="G95" s="48"/>
      <c r="H95" s="118"/>
      <c r="I95" s="118"/>
      <c r="J95" s="119"/>
      <c r="K95" s="282"/>
      <c r="L95" s="23"/>
      <c r="M95" s="20"/>
      <c r="O95" s="282"/>
      <c r="P95" s="119"/>
      <c r="Q95" s="265"/>
      <c r="R95" s="265"/>
      <c r="S95" s="265"/>
    </row>
    <row r="96" spans="2:19" ht="12.75">
      <c r="B96" s="810" t="s">
        <v>52</v>
      </c>
      <c r="C96" s="810"/>
      <c r="D96" s="810"/>
      <c r="E96" s="810"/>
      <c r="F96" s="810"/>
      <c r="G96" s="20"/>
      <c r="H96" s="810" t="s">
        <v>188</v>
      </c>
      <c r="I96" s="810"/>
      <c r="J96" s="810"/>
      <c r="K96" s="810"/>
      <c r="L96" s="50"/>
      <c r="M96" s="50"/>
      <c r="O96" s="810" t="s">
        <v>582</v>
      </c>
      <c r="P96" s="810"/>
      <c r="Q96" s="810"/>
      <c r="R96" s="810"/>
      <c r="S96" s="810"/>
    </row>
    <row r="97" spans="3:16" ht="12.75">
      <c r="C97" s="50"/>
      <c r="D97" s="50"/>
      <c r="E97" s="50"/>
      <c r="G97" s="811"/>
      <c r="H97" s="811"/>
      <c r="J97" s="20"/>
      <c r="K97" s="20"/>
      <c r="L97" s="20"/>
      <c r="M97" s="20"/>
      <c r="O97" s="20"/>
      <c r="P97" s="20"/>
    </row>
  </sheetData>
  <sheetProtection/>
  <mergeCells count="10">
    <mergeCell ref="B96:F96"/>
    <mergeCell ref="H96:K96"/>
    <mergeCell ref="O96:S96"/>
    <mergeCell ref="G97:H97"/>
    <mergeCell ref="A10:T10"/>
    <mergeCell ref="A11:T11"/>
    <mergeCell ref="A12:T12"/>
    <mergeCell ref="A13:T13"/>
    <mergeCell ref="A14:T14"/>
    <mergeCell ref="C95:F95"/>
  </mergeCells>
  <printOptions/>
  <pageMargins left="0.15763888888888888" right="0.11805555555555557" top="0.3" bottom="0.15763888888888888" header="0.28" footer="0.18"/>
  <pageSetup fitToWidth="3" horizontalDpi="300" verticalDpi="3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0">
      <selection activeCell="T31" sqref="T31"/>
    </sheetView>
  </sheetViews>
  <sheetFormatPr defaultColWidth="9.140625" defaultRowHeight="12.75"/>
  <cols>
    <col min="1" max="1" width="2.7109375" style="0" customWidth="1"/>
    <col min="2" max="2" width="9.8515625" style="0" customWidth="1"/>
    <col min="3" max="3" width="6.28125" style="0" customWidth="1"/>
    <col min="4" max="4" width="7.00390625" style="0" customWidth="1"/>
    <col min="5" max="5" width="6.28125" style="0" customWidth="1"/>
    <col min="6" max="6" width="6.7109375" style="0" customWidth="1"/>
    <col min="7" max="7" width="4.8515625" style="0" customWidth="1"/>
    <col min="8" max="8" width="13.140625" style="0" customWidth="1"/>
    <col min="9" max="9" width="12.140625" style="0" customWidth="1"/>
    <col min="10" max="10" width="14.00390625" style="0" customWidth="1"/>
    <col min="11" max="11" width="17.57421875" style="0" customWidth="1"/>
    <col min="12" max="12" width="14.8515625" style="0" customWidth="1"/>
    <col min="13" max="13" width="6.57421875" style="0" customWidth="1"/>
    <col min="14" max="14" width="13.57421875" style="0" customWidth="1"/>
    <col min="15" max="15" width="12.57421875" style="0" customWidth="1"/>
    <col min="16" max="16" width="13.140625" style="0" customWidth="1"/>
    <col min="17" max="17" width="11.28125" style="0" customWidth="1"/>
    <col min="18" max="18" width="7.57421875" style="0" customWidth="1"/>
    <col min="19" max="19" width="14.57421875" style="0" customWidth="1"/>
    <col min="20" max="20" width="10.421875" style="0" customWidth="1"/>
  </cols>
  <sheetData>
    <row r="1" spans="6:9" ht="12.75">
      <c r="F1" s="1"/>
      <c r="G1" s="1"/>
      <c r="I1" s="1"/>
    </row>
    <row r="2" spans="6:9" ht="12.75">
      <c r="F2" s="1"/>
      <c r="G2" s="1"/>
      <c r="I2" s="1"/>
    </row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25.5">
      <c r="A16" s="3" t="s">
        <v>4</v>
      </c>
      <c r="B16" s="3" t="s">
        <v>5</v>
      </c>
      <c r="C16" s="3" t="s">
        <v>6</v>
      </c>
      <c r="D16" s="4" t="s">
        <v>7</v>
      </c>
      <c r="E16" s="4" t="s">
        <v>8</v>
      </c>
      <c r="F16" s="3" t="s">
        <v>9</v>
      </c>
      <c r="G16" s="3" t="s">
        <v>10</v>
      </c>
      <c r="H16" s="3" t="s">
        <v>11</v>
      </c>
      <c r="I16" s="3" t="s">
        <v>12</v>
      </c>
      <c r="J16" s="3" t="s">
        <v>13</v>
      </c>
      <c r="K16" s="3" t="s">
        <v>957</v>
      </c>
      <c r="L16" s="3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348"/>
      <c r="B17" s="349"/>
      <c r="C17" s="350" t="s">
        <v>16</v>
      </c>
      <c r="D17" s="351"/>
      <c r="E17" s="352" t="s">
        <v>7</v>
      </c>
      <c r="F17" s="350"/>
      <c r="G17" s="350"/>
      <c r="H17" s="349"/>
      <c r="I17" s="165"/>
      <c r="J17" s="353"/>
      <c r="K17" s="353"/>
      <c r="L17" s="165" t="s">
        <v>17</v>
      </c>
      <c r="M17" s="354" t="s">
        <v>589</v>
      </c>
      <c r="N17" s="355" t="s">
        <v>590</v>
      </c>
      <c r="O17" s="355" t="s">
        <v>591</v>
      </c>
      <c r="P17" s="355"/>
      <c r="Q17" s="356" t="s">
        <v>592</v>
      </c>
      <c r="R17" s="356" t="s">
        <v>593</v>
      </c>
      <c r="S17" s="357" t="s">
        <v>1051</v>
      </c>
      <c r="T17" s="355" t="s">
        <v>594</v>
      </c>
    </row>
    <row r="18" spans="1:20" ht="12.75">
      <c r="A18" s="122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150">
        <v>17</v>
      </c>
      <c r="S18" s="150">
        <v>18</v>
      </c>
      <c r="T18" s="150">
        <v>19</v>
      </c>
    </row>
    <row r="19" spans="1:20" ht="12.75">
      <c r="A19" s="122">
        <v>1</v>
      </c>
      <c r="B19" s="136">
        <v>41364</v>
      </c>
      <c r="C19" s="160" t="s">
        <v>168</v>
      </c>
      <c r="D19" s="125">
        <v>61</v>
      </c>
      <c r="E19" s="463">
        <v>614</v>
      </c>
      <c r="F19" s="150"/>
      <c r="G19" s="150">
        <v>1</v>
      </c>
      <c r="H19" s="127" t="s">
        <v>131</v>
      </c>
      <c r="I19" s="150"/>
      <c r="J19" s="295" t="s">
        <v>122</v>
      </c>
      <c r="K19" s="419" t="s">
        <v>169</v>
      </c>
      <c r="L19" s="246">
        <v>7080</v>
      </c>
      <c r="M19" s="150">
        <v>3</v>
      </c>
      <c r="N19" s="209">
        <f>IF(M19=0,"N/A",+L19/M19)</f>
        <v>2360</v>
      </c>
      <c r="O19" s="209">
        <f>IF(M19=0,"N/A",+N19/12)</f>
        <v>196.66666666666666</v>
      </c>
      <c r="P19" s="209">
        <f>+O19</f>
        <v>196.66666666666666</v>
      </c>
      <c r="Q19" s="210"/>
      <c r="R19" s="210">
        <v>3</v>
      </c>
      <c r="S19" s="222">
        <f>IF(M19=0,"N/A",+N19*Q19+O19*R19)</f>
        <v>590</v>
      </c>
      <c r="T19" s="223">
        <f>IF(M19=0,"N/A",+L19-S19)</f>
        <v>6490</v>
      </c>
    </row>
    <row r="20" spans="1:20" ht="12.75">
      <c r="A20" s="122">
        <v>2</v>
      </c>
      <c r="B20" s="136">
        <v>40015</v>
      </c>
      <c r="C20" s="160" t="s">
        <v>168</v>
      </c>
      <c r="D20" s="125">
        <v>61</v>
      </c>
      <c r="E20" s="463">
        <v>614</v>
      </c>
      <c r="F20" s="126"/>
      <c r="G20" s="125">
        <v>1</v>
      </c>
      <c r="H20" s="127" t="s">
        <v>131</v>
      </c>
      <c r="I20" s="418"/>
      <c r="J20" s="295" t="s">
        <v>496</v>
      </c>
      <c r="K20" s="419" t="s">
        <v>169</v>
      </c>
      <c r="L20" s="246">
        <v>6656.08</v>
      </c>
      <c r="M20" s="247">
        <v>3</v>
      </c>
      <c r="N20" s="743"/>
      <c r="O20" s="743"/>
      <c r="P20" s="209" t="s">
        <v>53</v>
      </c>
      <c r="Q20" s="210">
        <v>3</v>
      </c>
      <c r="R20" s="210"/>
      <c r="S20" s="222">
        <v>6656.08</v>
      </c>
      <c r="T20" s="223">
        <f aca="true" t="shared" si="0" ref="T20:T26">IF(M20=0,"N/A",+L20-S20)</f>
        <v>0</v>
      </c>
    </row>
    <row r="21" spans="1:20" ht="12.75">
      <c r="A21" s="122">
        <v>3</v>
      </c>
      <c r="B21" s="136">
        <v>40008</v>
      </c>
      <c r="C21" s="160" t="s">
        <v>168</v>
      </c>
      <c r="D21" s="125">
        <v>61</v>
      </c>
      <c r="E21" s="463">
        <v>614</v>
      </c>
      <c r="F21" s="126"/>
      <c r="G21" s="125">
        <v>1</v>
      </c>
      <c r="H21" s="127" t="s">
        <v>90</v>
      </c>
      <c r="I21" s="418"/>
      <c r="J21" s="295" t="s">
        <v>497</v>
      </c>
      <c r="K21" s="419" t="s">
        <v>169</v>
      </c>
      <c r="L21" s="246">
        <v>186.76</v>
      </c>
      <c r="M21" s="247">
        <v>3</v>
      </c>
      <c r="N21" s="743"/>
      <c r="O21" s="743"/>
      <c r="P21" s="209"/>
      <c r="Q21" s="210">
        <v>3</v>
      </c>
      <c r="R21" s="210"/>
      <c r="S21" s="222">
        <v>186.76</v>
      </c>
      <c r="T21" s="223">
        <f t="shared" si="0"/>
        <v>0</v>
      </c>
    </row>
    <row r="22" spans="1:20" ht="12.75">
      <c r="A22" s="122">
        <v>4</v>
      </c>
      <c r="B22" s="136">
        <v>40008</v>
      </c>
      <c r="C22" s="160" t="s">
        <v>168</v>
      </c>
      <c r="D22" s="125">
        <v>61</v>
      </c>
      <c r="E22" s="463">
        <v>614</v>
      </c>
      <c r="F22" s="126"/>
      <c r="G22" s="125">
        <v>2</v>
      </c>
      <c r="H22" s="127" t="s">
        <v>393</v>
      </c>
      <c r="I22" s="418"/>
      <c r="J22" s="295" t="s">
        <v>75</v>
      </c>
      <c r="K22" s="419" t="s">
        <v>169</v>
      </c>
      <c r="L22" s="246">
        <v>415.28</v>
      </c>
      <c r="M22" s="247">
        <v>3</v>
      </c>
      <c r="N22" s="743"/>
      <c r="O22" s="743"/>
      <c r="P22" s="209"/>
      <c r="Q22" s="210">
        <v>3</v>
      </c>
      <c r="R22" s="210"/>
      <c r="S22" s="222">
        <v>415.28</v>
      </c>
      <c r="T22" s="223">
        <f t="shared" si="0"/>
        <v>0</v>
      </c>
    </row>
    <row r="23" spans="1:20" ht="12.75">
      <c r="A23" s="122">
        <v>5</v>
      </c>
      <c r="B23" s="140">
        <v>41243</v>
      </c>
      <c r="C23" s="364" t="s">
        <v>130</v>
      </c>
      <c r="D23" s="51">
        <v>61</v>
      </c>
      <c r="E23" s="483">
        <v>614</v>
      </c>
      <c r="F23" s="52"/>
      <c r="G23" s="32">
        <v>1</v>
      </c>
      <c r="H23" s="33" t="s">
        <v>31</v>
      </c>
      <c r="I23" s="33"/>
      <c r="J23" s="34"/>
      <c r="K23" s="419" t="s">
        <v>169</v>
      </c>
      <c r="L23" s="28">
        <v>1972</v>
      </c>
      <c r="M23" s="241">
        <v>3</v>
      </c>
      <c r="N23" s="744"/>
      <c r="O23" s="744"/>
      <c r="P23" s="205"/>
      <c r="Q23" s="206">
        <v>3</v>
      </c>
      <c r="R23" s="206"/>
      <c r="S23" s="207">
        <v>1972</v>
      </c>
      <c r="T23" s="208">
        <f t="shared" si="0"/>
        <v>0</v>
      </c>
    </row>
    <row r="24" spans="1:20" ht="12.75">
      <c r="A24" s="122">
        <v>6</v>
      </c>
      <c r="B24" s="136">
        <v>40008</v>
      </c>
      <c r="C24" s="160" t="s">
        <v>168</v>
      </c>
      <c r="D24" s="125">
        <v>61</v>
      </c>
      <c r="E24" s="463">
        <v>614</v>
      </c>
      <c r="F24" s="126"/>
      <c r="G24" s="125">
        <v>1</v>
      </c>
      <c r="H24" s="127" t="s">
        <v>32</v>
      </c>
      <c r="I24" s="418"/>
      <c r="J24" s="295" t="s">
        <v>76</v>
      </c>
      <c r="K24" s="419" t="s">
        <v>169</v>
      </c>
      <c r="L24" s="246">
        <v>11122.08</v>
      </c>
      <c r="M24" s="247">
        <v>3</v>
      </c>
      <c r="N24" s="743"/>
      <c r="O24" s="743"/>
      <c r="P24" s="209"/>
      <c r="Q24" s="210">
        <v>3</v>
      </c>
      <c r="R24" s="210"/>
      <c r="S24" s="222">
        <v>11122.08</v>
      </c>
      <c r="T24" s="223">
        <f t="shared" si="0"/>
        <v>0</v>
      </c>
    </row>
    <row r="25" spans="1:20" ht="12.75">
      <c r="A25" s="122">
        <v>7</v>
      </c>
      <c r="B25" s="136">
        <v>39224</v>
      </c>
      <c r="C25" s="160" t="s">
        <v>168</v>
      </c>
      <c r="D25" s="125">
        <v>61</v>
      </c>
      <c r="E25" s="463">
        <v>614</v>
      </c>
      <c r="F25" s="126"/>
      <c r="G25" s="125">
        <v>1</v>
      </c>
      <c r="H25" s="126" t="s">
        <v>179</v>
      </c>
      <c r="I25" s="125"/>
      <c r="J25" s="126" t="s">
        <v>180</v>
      </c>
      <c r="K25" s="419" t="s">
        <v>169</v>
      </c>
      <c r="L25" s="246">
        <v>14443.04</v>
      </c>
      <c r="M25" s="247">
        <v>3</v>
      </c>
      <c r="N25" s="743"/>
      <c r="O25" s="743"/>
      <c r="P25" s="209">
        <f>+O20+O21+O22+O23+O24+O25</f>
        <v>0</v>
      </c>
      <c r="Q25" s="210">
        <v>3</v>
      </c>
      <c r="R25" s="210"/>
      <c r="S25" s="222">
        <v>14443.04</v>
      </c>
      <c r="T25" s="223">
        <f t="shared" si="0"/>
        <v>0</v>
      </c>
    </row>
    <row r="26" spans="1:20" ht="12.75">
      <c r="A26" s="122">
        <v>8</v>
      </c>
      <c r="B26" s="136">
        <v>36889</v>
      </c>
      <c r="C26" s="160" t="s">
        <v>168</v>
      </c>
      <c r="D26" s="125">
        <v>61</v>
      </c>
      <c r="E26" s="489">
        <v>616</v>
      </c>
      <c r="F26" s="126"/>
      <c r="G26" s="125">
        <v>1</v>
      </c>
      <c r="H26" s="126" t="s">
        <v>38</v>
      </c>
      <c r="I26" s="418"/>
      <c r="J26" s="297" t="s">
        <v>39</v>
      </c>
      <c r="K26" s="419" t="s">
        <v>169</v>
      </c>
      <c r="L26" s="246">
        <v>7800</v>
      </c>
      <c r="M26" s="247">
        <v>3</v>
      </c>
      <c r="N26" s="743"/>
      <c r="O26" s="743"/>
      <c r="P26" s="209">
        <f>+O26</f>
        <v>0</v>
      </c>
      <c r="Q26" s="210">
        <v>3</v>
      </c>
      <c r="R26" s="210"/>
      <c r="S26" s="222">
        <v>7800</v>
      </c>
      <c r="T26" s="223">
        <f t="shared" si="0"/>
        <v>0</v>
      </c>
    </row>
    <row r="27" spans="1:20" ht="12.75">
      <c r="A27" s="122">
        <v>9</v>
      </c>
      <c r="B27" s="123">
        <v>39980</v>
      </c>
      <c r="C27" s="160" t="s">
        <v>168</v>
      </c>
      <c r="D27" s="125">
        <v>61</v>
      </c>
      <c r="E27" s="464">
        <v>617</v>
      </c>
      <c r="F27" s="125"/>
      <c r="G27" s="125">
        <v>1</v>
      </c>
      <c r="H27" s="127" t="s">
        <v>473</v>
      </c>
      <c r="I27" s="125"/>
      <c r="J27" s="126"/>
      <c r="K27" s="419" t="s">
        <v>169</v>
      </c>
      <c r="L27" s="128">
        <v>7500</v>
      </c>
      <c r="M27" s="247">
        <v>10</v>
      </c>
      <c r="N27" s="209">
        <f aca="true" t="shared" si="1" ref="N27:N32">IF(M27=0,"N/A",+L27/M27)</f>
        <v>750</v>
      </c>
      <c r="O27" s="209">
        <f aca="true" t="shared" si="2" ref="O27:O32">IF(M27=0,"N/A",+N27/12)</f>
        <v>62.5</v>
      </c>
      <c r="P27" s="209"/>
      <c r="Q27" s="210">
        <v>4</v>
      </c>
      <c r="R27" s="210"/>
      <c r="S27" s="222">
        <f aca="true" t="shared" si="3" ref="S27:S32">IF(M27=0,"N/A",+N27*Q27+O27*R27)</f>
        <v>3000</v>
      </c>
      <c r="T27" s="223">
        <f aca="true" t="shared" si="4" ref="T27:T59">IF(M27=0,"N/A",+L27-S27)</f>
        <v>4500</v>
      </c>
    </row>
    <row r="28" spans="1:20" ht="12.75">
      <c r="A28" s="122">
        <v>10</v>
      </c>
      <c r="B28" s="136">
        <v>40008</v>
      </c>
      <c r="C28" s="160" t="s">
        <v>168</v>
      </c>
      <c r="D28" s="125">
        <v>61</v>
      </c>
      <c r="E28" s="464">
        <v>617</v>
      </c>
      <c r="F28" s="126"/>
      <c r="G28" s="125">
        <v>1</v>
      </c>
      <c r="H28" s="127" t="s">
        <v>156</v>
      </c>
      <c r="I28" s="418"/>
      <c r="J28" s="295" t="s">
        <v>19</v>
      </c>
      <c r="K28" s="419" t="s">
        <v>169</v>
      </c>
      <c r="L28" s="246">
        <v>5567.07</v>
      </c>
      <c r="M28" s="247">
        <v>10</v>
      </c>
      <c r="N28" s="209">
        <f t="shared" si="1"/>
        <v>556.707</v>
      </c>
      <c r="O28" s="209">
        <f t="shared" si="2"/>
        <v>46.39225</v>
      </c>
      <c r="P28" s="209"/>
      <c r="Q28" s="210">
        <v>3</v>
      </c>
      <c r="R28" s="210">
        <v>11</v>
      </c>
      <c r="S28" s="222">
        <f t="shared" si="3"/>
        <v>2180.43575</v>
      </c>
      <c r="T28" s="223">
        <f t="shared" si="4"/>
        <v>3386.6342499999996</v>
      </c>
    </row>
    <row r="29" spans="1:20" ht="12.75">
      <c r="A29" s="122">
        <v>11</v>
      </c>
      <c r="B29" s="136">
        <v>38330</v>
      </c>
      <c r="C29" s="160" t="s">
        <v>168</v>
      </c>
      <c r="D29" s="125">
        <v>61</v>
      </c>
      <c r="E29" s="464">
        <v>617</v>
      </c>
      <c r="F29" s="126"/>
      <c r="G29" s="125">
        <v>1</v>
      </c>
      <c r="H29" s="126" t="s">
        <v>170</v>
      </c>
      <c r="I29" s="126"/>
      <c r="J29" s="126" t="s">
        <v>19</v>
      </c>
      <c r="K29" s="419" t="s">
        <v>169</v>
      </c>
      <c r="L29" s="128">
        <v>3707.38</v>
      </c>
      <c r="M29" s="247">
        <v>10</v>
      </c>
      <c r="N29" s="209">
        <f t="shared" si="1"/>
        <v>370.738</v>
      </c>
      <c r="O29" s="209">
        <f t="shared" si="2"/>
        <v>30.894833333333334</v>
      </c>
      <c r="P29" s="209"/>
      <c r="Q29" s="210">
        <v>8</v>
      </c>
      <c r="R29" s="210">
        <v>6</v>
      </c>
      <c r="S29" s="222">
        <f t="shared" si="3"/>
        <v>3151.273</v>
      </c>
      <c r="T29" s="223">
        <f t="shared" si="4"/>
        <v>556.107</v>
      </c>
    </row>
    <row r="30" spans="1:20" ht="12.75">
      <c r="A30" s="122">
        <v>12</v>
      </c>
      <c r="B30" s="136">
        <v>39660</v>
      </c>
      <c r="C30" s="160" t="s">
        <v>168</v>
      </c>
      <c r="D30" s="125">
        <v>61</v>
      </c>
      <c r="E30" s="464">
        <v>617</v>
      </c>
      <c r="F30" s="126"/>
      <c r="G30" s="125">
        <v>1</v>
      </c>
      <c r="H30" s="126" t="s">
        <v>87</v>
      </c>
      <c r="I30" s="126"/>
      <c r="J30" s="126" t="s">
        <v>19</v>
      </c>
      <c r="K30" s="419" t="s">
        <v>169</v>
      </c>
      <c r="L30" s="128">
        <v>3335</v>
      </c>
      <c r="M30" s="247">
        <v>10</v>
      </c>
      <c r="N30" s="209">
        <f t="shared" si="1"/>
        <v>333.5</v>
      </c>
      <c r="O30" s="209">
        <f t="shared" si="2"/>
        <v>27.791666666666668</v>
      </c>
      <c r="P30" s="209"/>
      <c r="Q30" s="210">
        <v>4</v>
      </c>
      <c r="R30" s="210">
        <v>11</v>
      </c>
      <c r="S30" s="222">
        <f t="shared" si="3"/>
        <v>1639.7083333333335</v>
      </c>
      <c r="T30" s="223">
        <f t="shared" si="4"/>
        <v>1695.2916666666665</v>
      </c>
    </row>
    <row r="31" spans="1:20" ht="12.75">
      <c r="A31" s="122">
        <v>13</v>
      </c>
      <c r="B31" s="136">
        <v>36889</v>
      </c>
      <c r="C31" s="160" t="s">
        <v>168</v>
      </c>
      <c r="D31" s="125">
        <v>61</v>
      </c>
      <c r="E31" s="464">
        <v>617</v>
      </c>
      <c r="F31" s="126"/>
      <c r="G31" s="125">
        <v>1</v>
      </c>
      <c r="H31" s="126" t="s">
        <v>172</v>
      </c>
      <c r="I31" s="125"/>
      <c r="J31" s="126"/>
      <c r="K31" s="419" t="s">
        <v>169</v>
      </c>
      <c r="L31" s="128">
        <v>900</v>
      </c>
      <c r="M31" s="247">
        <v>10</v>
      </c>
      <c r="N31" s="743">
        <v>0</v>
      </c>
      <c r="O31" s="743">
        <f t="shared" si="2"/>
        <v>0</v>
      </c>
      <c r="P31" s="209"/>
      <c r="Q31" s="210">
        <v>10</v>
      </c>
      <c r="R31" s="210"/>
      <c r="S31" s="222">
        <v>900</v>
      </c>
      <c r="T31" s="223">
        <f t="shared" si="4"/>
        <v>0</v>
      </c>
    </row>
    <row r="32" spans="1:20" ht="12.75">
      <c r="A32" s="122">
        <v>14</v>
      </c>
      <c r="B32" s="136">
        <v>40546</v>
      </c>
      <c r="C32" s="160" t="s">
        <v>168</v>
      </c>
      <c r="D32" s="181">
        <v>61</v>
      </c>
      <c r="E32" s="479">
        <v>617</v>
      </c>
      <c r="F32" s="150"/>
      <c r="G32" s="181">
        <v>1</v>
      </c>
      <c r="H32" s="281" t="s">
        <v>812</v>
      </c>
      <c r="I32" s="137" t="s">
        <v>813</v>
      </c>
      <c r="J32" s="191" t="s">
        <v>642</v>
      </c>
      <c r="K32" s="419" t="s">
        <v>169</v>
      </c>
      <c r="L32" s="289">
        <v>5505</v>
      </c>
      <c r="M32" s="247">
        <v>5</v>
      </c>
      <c r="N32" s="287">
        <f t="shared" si="1"/>
        <v>1101</v>
      </c>
      <c r="O32" s="209">
        <f t="shared" si="2"/>
        <v>91.75</v>
      </c>
      <c r="P32" s="209"/>
      <c r="Q32" s="210">
        <v>2</v>
      </c>
      <c r="R32" s="210">
        <v>5</v>
      </c>
      <c r="S32" s="222">
        <f t="shared" si="3"/>
        <v>2660.75</v>
      </c>
      <c r="T32" s="223">
        <f t="shared" si="4"/>
        <v>2844.25</v>
      </c>
    </row>
    <row r="33" spans="1:20" ht="12.75">
      <c r="A33" s="122">
        <v>15</v>
      </c>
      <c r="B33" s="136">
        <v>36858</v>
      </c>
      <c r="C33" s="160" t="s">
        <v>168</v>
      </c>
      <c r="D33" s="125">
        <v>61</v>
      </c>
      <c r="E33" s="464">
        <v>617</v>
      </c>
      <c r="F33" s="126"/>
      <c r="G33" s="125">
        <v>1</v>
      </c>
      <c r="H33" s="126" t="s">
        <v>173</v>
      </c>
      <c r="I33" s="125"/>
      <c r="J33" s="125" t="s">
        <v>174</v>
      </c>
      <c r="K33" s="419" t="s">
        <v>169</v>
      </c>
      <c r="L33" s="128">
        <v>980</v>
      </c>
      <c r="M33" s="247">
        <v>10</v>
      </c>
      <c r="N33" s="743"/>
      <c r="O33" s="743"/>
      <c r="P33" s="209"/>
      <c r="Q33" s="210">
        <v>10</v>
      </c>
      <c r="R33" s="210"/>
      <c r="S33" s="222">
        <v>980</v>
      </c>
      <c r="T33" s="223">
        <f t="shared" si="4"/>
        <v>0</v>
      </c>
    </row>
    <row r="34" spans="1:20" ht="12.75">
      <c r="A34" s="122">
        <v>16</v>
      </c>
      <c r="B34" s="136">
        <v>36854</v>
      </c>
      <c r="C34" s="160" t="s">
        <v>168</v>
      </c>
      <c r="D34" s="125">
        <v>61</v>
      </c>
      <c r="E34" s="464">
        <v>617</v>
      </c>
      <c r="F34" s="126">
        <v>127827</v>
      </c>
      <c r="G34" s="125">
        <v>1</v>
      </c>
      <c r="H34" s="126" t="s">
        <v>175</v>
      </c>
      <c r="I34" s="125">
        <v>6715</v>
      </c>
      <c r="J34" s="126" t="s">
        <v>176</v>
      </c>
      <c r="K34" s="419" t="s">
        <v>169</v>
      </c>
      <c r="L34" s="128">
        <v>4000</v>
      </c>
      <c r="M34" s="247">
        <v>10</v>
      </c>
      <c r="N34" s="743"/>
      <c r="O34" s="743"/>
      <c r="P34" s="209"/>
      <c r="Q34" s="210">
        <v>10</v>
      </c>
      <c r="R34" s="210"/>
      <c r="S34" s="222">
        <v>4000</v>
      </c>
      <c r="T34" s="223">
        <f t="shared" si="4"/>
        <v>0</v>
      </c>
    </row>
    <row r="35" spans="1:20" ht="12.75">
      <c r="A35" s="122">
        <v>17</v>
      </c>
      <c r="B35" s="136">
        <v>38517</v>
      </c>
      <c r="C35" s="160" t="s">
        <v>168</v>
      </c>
      <c r="D35" s="125">
        <v>61</v>
      </c>
      <c r="E35" s="464">
        <v>617</v>
      </c>
      <c r="F35" s="126"/>
      <c r="G35" s="125">
        <v>1</v>
      </c>
      <c r="H35" s="126" t="s">
        <v>65</v>
      </c>
      <c r="I35" s="125"/>
      <c r="J35" s="126" t="s">
        <v>19</v>
      </c>
      <c r="K35" s="419" t="s">
        <v>169</v>
      </c>
      <c r="L35" s="128">
        <v>2462.68</v>
      </c>
      <c r="M35" s="247">
        <v>10</v>
      </c>
      <c r="N35" s="209">
        <f>IF(M35=0,"N/A",+L35/M35)</f>
        <v>246.26799999999997</v>
      </c>
      <c r="O35" s="209">
        <f>IF(M35=0,"N/A",+N35/12)</f>
        <v>20.522333333333332</v>
      </c>
      <c r="P35" s="209"/>
      <c r="Q35" s="210">
        <v>8</v>
      </c>
      <c r="R35" s="210"/>
      <c r="S35" s="222">
        <f>IF(M35=0,"N/A",+N35*Q35+O35*R35)</f>
        <v>1970.1439999999998</v>
      </c>
      <c r="T35" s="223">
        <f t="shared" si="4"/>
        <v>492.53600000000006</v>
      </c>
    </row>
    <row r="36" spans="1:20" ht="12.75">
      <c r="A36" s="122">
        <v>18</v>
      </c>
      <c r="B36" s="136">
        <v>36889</v>
      </c>
      <c r="C36" s="160" t="s">
        <v>168</v>
      </c>
      <c r="D36" s="125">
        <v>61</v>
      </c>
      <c r="E36" s="464">
        <v>617</v>
      </c>
      <c r="F36" s="126"/>
      <c r="G36" s="125">
        <v>1</v>
      </c>
      <c r="H36" s="126" t="s">
        <v>145</v>
      </c>
      <c r="I36" s="125" t="s">
        <v>177</v>
      </c>
      <c r="J36" s="126" t="s">
        <v>43</v>
      </c>
      <c r="K36" s="419" t="s">
        <v>169</v>
      </c>
      <c r="L36" s="128">
        <v>3259.99</v>
      </c>
      <c r="M36" s="247">
        <v>5</v>
      </c>
      <c r="N36" s="743"/>
      <c r="O36" s="743"/>
      <c r="P36" s="209"/>
      <c r="Q36" s="210">
        <v>5</v>
      </c>
      <c r="R36" s="210"/>
      <c r="S36" s="222">
        <v>3259.99</v>
      </c>
      <c r="T36" s="223">
        <f aca="true" t="shared" si="5" ref="T36:T46">IF(M36=0,"N/A",+L36-S36)</f>
        <v>0</v>
      </c>
    </row>
    <row r="37" spans="1:20" ht="12.75">
      <c r="A37" s="122">
        <v>19</v>
      </c>
      <c r="B37" s="140">
        <v>41400</v>
      </c>
      <c r="C37" s="160" t="s">
        <v>168</v>
      </c>
      <c r="D37" s="125">
        <v>61</v>
      </c>
      <c r="E37" s="464">
        <v>617</v>
      </c>
      <c r="F37" s="126"/>
      <c r="G37" s="125">
        <v>1</v>
      </c>
      <c r="H37" s="127" t="s">
        <v>1061</v>
      </c>
      <c r="I37" s="125"/>
      <c r="J37" s="126" t="s">
        <v>43</v>
      </c>
      <c r="K37" s="419" t="s">
        <v>169</v>
      </c>
      <c r="L37" s="128">
        <v>2832</v>
      </c>
      <c r="M37" s="247">
        <v>5</v>
      </c>
      <c r="N37" s="209">
        <f>IF(M37=0,"N/A",+L37/M37)</f>
        <v>566.4</v>
      </c>
      <c r="O37" s="209">
        <f>IF(M37=0,"N/A",+N37/12)</f>
        <v>47.199999999999996</v>
      </c>
      <c r="P37" s="209"/>
      <c r="Q37" s="210"/>
      <c r="R37" s="210"/>
      <c r="S37" s="222">
        <f>IF(M37=0,"N/A",+N37*Q37+O37*R37)</f>
        <v>0</v>
      </c>
      <c r="T37" s="223">
        <f t="shared" si="5"/>
        <v>2832</v>
      </c>
    </row>
    <row r="38" spans="1:20" ht="12.75">
      <c r="A38" s="122">
        <v>20</v>
      </c>
      <c r="B38" s="136">
        <v>36889</v>
      </c>
      <c r="C38" s="160" t="s">
        <v>168</v>
      </c>
      <c r="D38" s="125">
        <v>61</v>
      </c>
      <c r="E38" s="464">
        <v>617</v>
      </c>
      <c r="F38" s="126"/>
      <c r="G38" s="125">
        <v>1</v>
      </c>
      <c r="H38" s="126" t="s">
        <v>183</v>
      </c>
      <c r="I38" s="126"/>
      <c r="J38" s="126"/>
      <c r="K38" s="419" t="s">
        <v>169</v>
      </c>
      <c r="L38" s="128">
        <v>1100</v>
      </c>
      <c r="M38" s="247">
        <v>10</v>
      </c>
      <c r="N38" s="743"/>
      <c r="O38" s="743"/>
      <c r="P38" s="209">
        <f>+O27+O28+O29+O30+O31+O32+O35+O37</f>
        <v>327.05108333333334</v>
      </c>
      <c r="Q38" s="210">
        <v>10</v>
      </c>
      <c r="R38" s="210"/>
      <c r="S38" s="222">
        <v>1100</v>
      </c>
      <c r="T38" s="223">
        <f t="shared" si="5"/>
        <v>0</v>
      </c>
    </row>
    <row r="39" spans="1:20" ht="12.75">
      <c r="A39" s="122">
        <v>21</v>
      </c>
      <c r="B39" s="136">
        <v>38989</v>
      </c>
      <c r="C39" s="160" t="s">
        <v>168</v>
      </c>
      <c r="D39" s="125">
        <v>61</v>
      </c>
      <c r="E39" s="464">
        <v>617</v>
      </c>
      <c r="F39" s="126"/>
      <c r="G39" s="125">
        <v>1</v>
      </c>
      <c r="H39" s="126" t="s">
        <v>56</v>
      </c>
      <c r="I39" s="125"/>
      <c r="J39" s="127" t="s">
        <v>25</v>
      </c>
      <c r="K39" s="126" t="s">
        <v>178</v>
      </c>
      <c r="L39" s="128">
        <v>2831.98</v>
      </c>
      <c r="M39" s="247">
        <v>5</v>
      </c>
      <c r="N39" s="743"/>
      <c r="O39" s="743"/>
      <c r="P39" s="209"/>
      <c r="Q39" s="210">
        <v>5</v>
      </c>
      <c r="R39" s="210"/>
      <c r="S39" s="222">
        <v>2831.98</v>
      </c>
      <c r="T39" s="223">
        <f t="shared" si="5"/>
        <v>0</v>
      </c>
    </row>
    <row r="40" spans="1:20" ht="12.75">
      <c r="A40" s="122">
        <v>22</v>
      </c>
      <c r="B40" s="136">
        <v>39224</v>
      </c>
      <c r="C40" s="160" t="s">
        <v>168</v>
      </c>
      <c r="D40" s="125">
        <v>61</v>
      </c>
      <c r="E40" s="463">
        <v>614</v>
      </c>
      <c r="F40" s="126"/>
      <c r="G40" s="125">
        <v>2</v>
      </c>
      <c r="H40" s="126" t="s">
        <v>152</v>
      </c>
      <c r="I40" s="125"/>
      <c r="J40" s="126" t="s">
        <v>75</v>
      </c>
      <c r="K40" s="126" t="s">
        <v>178</v>
      </c>
      <c r="L40" s="246">
        <v>1282.6</v>
      </c>
      <c r="M40" s="247">
        <v>3</v>
      </c>
      <c r="N40" s="743"/>
      <c r="O40" s="743"/>
      <c r="P40" s="209"/>
      <c r="Q40" s="210">
        <v>3</v>
      </c>
      <c r="R40" s="210"/>
      <c r="S40" s="222">
        <v>1282.6</v>
      </c>
      <c r="T40" s="223">
        <f t="shared" si="5"/>
        <v>0</v>
      </c>
    </row>
    <row r="41" spans="1:20" ht="12.75">
      <c r="A41" s="122">
        <v>23</v>
      </c>
      <c r="B41" s="136">
        <v>39224</v>
      </c>
      <c r="C41" s="160" t="s">
        <v>168</v>
      </c>
      <c r="D41" s="125">
        <v>61</v>
      </c>
      <c r="E41" s="463">
        <v>614</v>
      </c>
      <c r="F41" s="126"/>
      <c r="G41" s="125">
        <v>1</v>
      </c>
      <c r="H41" s="127" t="s">
        <v>131</v>
      </c>
      <c r="I41" s="125"/>
      <c r="J41" s="126" t="s">
        <v>29</v>
      </c>
      <c r="K41" s="126" t="s">
        <v>178</v>
      </c>
      <c r="L41" s="128">
        <v>7461.96</v>
      </c>
      <c r="M41" s="247">
        <v>3</v>
      </c>
      <c r="N41" s="743"/>
      <c r="O41" s="743"/>
      <c r="P41" s="209"/>
      <c r="Q41" s="210">
        <v>3</v>
      </c>
      <c r="R41" s="210"/>
      <c r="S41" s="222">
        <v>7461.96</v>
      </c>
      <c r="T41" s="223">
        <f t="shared" si="5"/>
        <v>0</v>
      </c>
    </row>
    <row r="42" spans="1:20" ht="12.75">
      <c r="A42" s="122">
        <v>24</v>
      </c>
      <c r="B42" s="140">
        <v>41213</v>
      </c>
      <c r="C42" s="160" t="s">
        <v>168</v>
      </c>
      <c r="D42" s="125">
        <v>61</v>
      </c>
      <c r="E42" s="463">
        <v>614</v>
      </c>
      <c r="F42" s="126"/>
      <c r="G42" s="125">
        <v>1</v>
      </c>
      <c r="H42" s="127" t="s">
        <v>31</v>
      </c>
      <c r="I42" s="418"/>
      <c r="J42" s="295"/>
      <c r="K42" s="191" t="s">
        <v>178</v>
      </c>
      <c r="L42" s="246">
        <v>1850</v>
      </c>
      <c r="M42" s="247">
        <v>3</v>
      </c>
      <c r="N42" s="209">
        <f aca="true" t="shared" si="6" ref="N42:N48">IF(M42=0,"N/A",+L42/M42)</f>
        <v>616.6666666666666</v>
      </c>
      <c r="O42" s="209">
        <f aca="true" t="shared" si="7" ref="O42:O48">IF(M42=0,"N/A",+N42/12)</f>
        <v>51.388888888888886</v>
      </c>
      <c r="P42" s="209"/>
      <c r="Q42" s="210"/>
      <c r="R42" s="210">
        <v>8</v>
      </c>
      <c r="S42" s="222">
        <f aca="true" t="shared" si="8" ref="S42:S48">IF(M42=0,"N/A",+N42*Q42+O42*R42)</f>
        <v>411.1111111111111</v>
      </c>
      <c r="T42" s="223">
        <f>IF(M42=0,"N/A",+L42-S42)</f>
        <v>1438.888888888889</v>
      </c>
    </row>
    <row r="43" spans="1:20" ht="12.75">
      <c r="A43" s="122">
        <v>25</v>
      </c>
      <c r="B43" s="140">
        <v>40977</v>
      </c>
      <c r="C43" s="160" t="s">
        <v>168</v>
      </c>
      <c r="D43" s="125">
        <v>61</v>
      </c>
      <c r="E43" s="463">
        <v>614</v>
      </c>
      <c r="F43" s="126"/>
      <c r="G43" s="125">
        <v>1</v>
      </c>
      <c r="H43" s="127" t="s">
        <v>32</v>
      </c>
      <c r="I43" s="418"/>
      <c r="J43" s="295" t="s">
        <v>76</v>
      </c>
      <c r="K43" s="126" t="s">
        <v>178</v>
      </c>
      <c r="L43" s="246">
        <v>15129.5</v>
      </c>
      <c r="M43" s="247">
        <v>3</v>
      </c>
      <c r="N43" s="209">
        <f t="shared" si="6"/>
        <v>5043.166666666667</v>
      </c>
      <c r="O43" s="209">
        <f t="shared" si="7"/>
        <v>420.2638888888889</v>
      </c>
      <c r="P43" s="209"/>
      <c r="Q43" s="210">
        <v>1</v>
      </c>
      <c r="R43" s="210">
        <v>3</v>
      </c>
      <c r="S43" s="222">
        <f t="shared" si="8"/>
        <v>6303.958333333334</v>
      </c>
      <c r="T43" s="223">
        <f t="shared" si="5"/>
        <v>8825.541666666666</v>
      </c>
    </row>
    <row r="44" spans="1:20" ht="12.75">
      <c r="A44" s="122">
        <v>26</v>
      </c>
      <c r="B44" s="140">
        <v>40977</v>
      </c>
      <c r="C44" s="160" t="s">
        <v>168</v>
      </c>
      <c r="D44" s="125">
        <v>61</v>
      </c>
      <c r="E44" s="463">
        <v>614</v>
      </c>
      <c r="F44" s="126"/>
      <c r="G44" s="125">
        <v>1</v>
      </c>
      <c r="H44" s="191" t="s">
        <v>897</v>
      </c>
      <c r="I44" s="418"/>
      <c r="J44" s="297" t="s">
        <v>39</v>
      </c>
      <c r="K44" s="126" t="s">
        <v>178</v>
      </c>
      <c r="L44" s="246">
        <v>1546</v>
      </c>
      <c r="M44" s="247">
        <v>3</v>
      </c>
      <c r="N44" s="209">
        <f t="shared" si="6"/>
        <v>515.3333333333334</v>
      </c>
      <c r="O44" s="209">
        <f t="shared" si="7"/>
        <v>42.94444444444445</v>
      </c>
      <c r="P44" s="209"/>
      <c r="Q44" s="210">
        <v>1</v>
      </c>
      <c r="R44" s="210">
        <v>3</v>
      </c>
      <c r="S44" s="222">
        <f t="shared" si="8"/>
        <v>644.1666666666667</v>
      </c>
      <c r="T44" s="223">
        <f t="shared" si="5"/>
        <v>901.8333333333333</v>
      </c>
    </row>
    <row r="45" spans="1:20" ht="12.75">
      <c r="A45" s="122">
        <v>27</v>
      </c>
      <c r="B45" s="140">
        <v>40924</v>
      </c>
      <c r="C45" s="160" t="s">
        <v>168</v>
      </c>
      <c r="D45" s="125">
        <v>61</v>
      </c>
      <c r="E45" s="463">
        <v>614</v>
      </c>
      <c r="F45" s="126"/>
      <c r="G45" s="125">
        <v>1</v>
      </c>
      <c r="H45" s="126" t="s">
        <v>179</v>
      </c>
      <c r="I45" s="125"/>
      <c r="J45" s="126" t="s">
        <v>180</v>
      </c>
      <c r="K45" s="126" t="s">
        <v>178</v>
      </c>
      <c r="L45" s="246">
        <v>18600</v>
      </c>
      <c r="M45" s="247">
        <v>3</v>
      </c>
      <c r="N45" s="209">
        <f t="shared" si="6"/>
        <v>6200</v>
      </c>
      <c r="O45" s="209">
        <f t="shared" si="7"/>
        <v>516.6666666666666</v>
      </c>
      <c r="P45" s="209">
        <f>+O39+O40+O41+O42+O43+O44+O45</f>
        <v>1031.263888888889</v>
      </c>
      <c r="Q45" s="210">
        <v>1</v>
      </c>
      <c r="R45" s="210">
        <v>4</v>
      </c>
      <c r="S45" s="222">
        <f t="shared" si="8"/>
        <v>8266.666666666666</v>
      </c>
      <c r="T45" s="223">
        <f t="shared" si="5"/>
        <v>10333.333333333334</v>
      </c>
    </row>
    <row r="46" spans="1:20" ht="12.75">
      <c r="A46" s="122">
        <v>28</v>
      </c>
      <c r="B46" s="136">
        <v>40261</v>
      </c>
      <c r="C46" s="160" t="s">
        <v>168</v>
      </c>
      <c r="D46" s="181">
        <v>61</v>
      </c>
      <c r="E46" s="479">
        <v>617</v>
      </c>
      <c r="F46" s="150"/>
      <c r="G46" s="181">
        <v>1</v>
      </c>
      <c r="H46" s="281" t="s">
        <v>145</v>
      </c>
      <c r="I46" s="150"/>
      <c r="J46" s="191" t="s">
        <v>43</v>
      </c>
      <c r="K46" s="126" t="s">
        <v>178</v>
      </c>
      <c r="L46" s="289">
        <v>2679.6</v>
      </c>
      <c r="M46" s="247">
        <v>5</v>
      </c>
      <c r="N46" s="287">
        <f t="shared" si="6"/>
        <v>535.92</v>
      </c>
      <c r="O46" s="209">
        <f t="shared" si="7"/>
        <v>44.66</v>
      </c>
      <c r="P46" s="209"/>
      <c r="Q46" s="210">
        <v>3</v>
      </c>
      <c r="R46" s="210">
        <v>2</v>
      </c>
      <c r="S46" s="222">
        <f t="shared" si="8"/>
        <v>1697.0799999999997</v>
      </c>
      <c r="T46" s="223">
        <f t="shared" si="5"/>
        <v>982.5200000000002</v>
      </c>
    </row>
    <row r="47" spans="1:20" ht="12.75">
      <c r="A47" s="122">
        <v>29</v>
      </c>
      <c r="B47" s="136">
        <v>38772</v>
      </c>
      <c r="C47" s="160" t="s">
        <v>168</v>
      </c>
      <c r="D47" s="125">
        <v>61</v>
      </c>
      <c r="E47" s="464">
        <v>617</v>
      </c>
      <c r="F47" s="126"/>
      <c r="G47" s="125">
        <v>1</v>
      </c>
      <c r="H47" s="126" t="s">
        <v>181</v>
      </c>
      <c r="I47" s="125"/>
      <c r="J47" s="126" t="s">
        <v>19</v>
      </c>
      <c r="K47" s="126" t="s">
        <v>178</v>
      </c>
      <c r="L47" s="256">
        <v>2177.3</v>
      </c>
      <c r="M47" s="247">
        <v>10</v>
      </c>
      <c r="N47" s="209">
        <f t="shared" si="6"/>
        <v>217.73000000000002</v>
      </c>
      <c r="O47" s="209">
        <f t="shared" si="7"/>
        <v>18.144166666666667</v>
      </c>
      <c r="P47" s="209"/>
      <c r="Q47" s="210">
        <v>7</v>
      </c>
      <c r="R47" s="210">
        <v>4</v>
      </c>
      <c r="S47" s="222">
        <f t="shared" si="8"/>
        <v>1596.6866666666667</v>
      </c>
      <c r="T47" s="223">
        <f t="shared" si="4"/>
        <v>580.6133333333335</v>
      </c>
    </row>
    <row r="48" spans="1:20" ht="12.75">
      <c r="A48" s="122">
        <v>30</v>
      </c>
      <c r="B48" s="136">
        <v>39660</v>
      </c>
      <c r="C48" s="160" t="s">
        <v>168</v>
      </c>
      <c r="D48" s="125">
        <v>61</v>
      </c>
      <c r="E48" s="464">
        <v>617</v>
      </c>
      <c r="F48" s="126"/>
      <c r="G48" s="125">
        <v>1</v>
      </c>
      <c r="H48" s="126" t="s">
        <v>87</v>
      </c>
      <c r="I48" s="125"/>
      <c r="J48" s="126" t="s">
        <v>19</v>
      </c>
      <c r="K48" s="126" t="s">
        <v>178</v>
      </c>
      <c r="L48" s="128">
        <v>3094.88</v>
      </c>
      <c r="M48" s="247">
        <v>10</v>
      </c>
      <c r="N48" s="209">
        <f t="shared" si="6"/>
        <v>309.488</v>
      </c>
      <c r="O48" s="209">
        <f t="shared" si="7"/>
        <v>25.790666666666667</v>
      </c>
      <c r="P48" s="209"/>
      <c r="Q48" s="210">
        <v>4</v>
      </c>
      <c r="R48" s="210">
        <v>11</v>
      </c>
      <c r="S48" s="222">
        <f t="shared" si="8"/>
        <v>1521.6493333333333</v>
      </c>
      <c r="T48" s="223">
        <f t="shared" si="4"/>
        <v>1573.2306666666668</v>
      </c>
    </row>
    <row r="49" spans="1:20" ht="12.75">
      <c r="A49" s="122">
        <v>31</v>
      </c>
      <c r="B49" s="136">
        <v>37015</v>
      </c>
      <c r="C49" s="160" t="s">
        <v>168</v>
      </c>
      <c r="D49" s="125">
        <v>61</v>
      </c>
      <c r="E49" s="464">
        <v>617</v>
      </c>
      <c r="F49" s="126"/>
      <c r="G49" s="125">
        <v>1</v>
      </c>
      <c r="H49" s="126" t="s">
        <v>171</v>
      </c>
      <c r="I49" s="125"/>
      <c r="J49" s="126" t="s">
        <v>19</v>
      </c>
      <c r="K49" s="126" t="s">
        <v>178</v>
      </c>
      <c r="L49" s="128">
        <v>2494</v>
      </c>
      <c r="M49" s="247">
        <v>10</v>
      </c>
      <c r="N49" s="743"/>
      <c r="O49" s="743"/>
      <c r="P49" s="209"/>
      <c r="Q49" s="210">
        <v>10</v>
      </c>
      <c r="R49" s="210"/>
      <c r="S49" s="222">
        <v>2494</v>
      </c>
      <c r="T49" s="223">
        <f t="shared" si="4"/>
        <v>0</v>
      </c>
    </row>
    <row r="50" spans="1:20" ht="12.75">
      <c r="A50" s="122">
        <v>32</v>
      </c>
      <c r="B50" s="136">
        <v>37096</v>
      </c>
      <c r="C50" s="160" t="s">
        <v>168</v>
      </c>
      <c r="D50" s="125">
        <v>61</v>
      </c>
      <c r="E50" s="464">
        <v>617</v>
      </c>
      <c r="F50" s="126"/>
      <c r="G50" s="125">
        <v>1</v>
      </c>
      <c r="H50" s="126" t="s">
        <v>26</v>
      </c>
      <c r="I50" s="125"/>
      <c r="J50" s="126" t="s">
        <v>19</v>
      </c>
      <c r="K50" s="126" t="s">
        <v>178</v>
      </c>
      <c r="L50" s="128">
        <v>2508.8</v>
      </c>
      <c r="M50" s="247">
        <v>10</v>
      </c>
      <c r="N50" s="743"/>
      <c r="O50" s="743"/>
      <c r="P50" s="209"/>
      <c r="Q50" s="210">
        <v>10</v>
      </c>
      <c r="R50" s="210"/>
      <c r="S50" s="222">
        <v>2508.8</v>
      </c>
      <c r="T50" s="223">
        <f t="shared" si="4"/>
        <v>0</v>
      </c>
    </row>
    <row r="51" spans="1:20" ht="12.75">
      <c r="A51" s="122">
        <v>33</v>
      </c>
      <c r="B51" s="136">
        <v>38013</v>
      </c>
      <c r="C51" s="160" t="s">
        <v>168</v>
      </c>
      <c r="D51" s="125">
        <v>61</v>
      </c>
      <c r="E51" s="464">
        <v>617</v>
      </c>
      <c r="F51" s="126">
        <v>127825</v>
      </c>
      <c r="G51" s="125">
        <v>1</v>
      </c>
      <c r="H51" s="126" t="s">
        <v>26</v>
      </c>
      <c r="I51" s="125"/>
      <c r="J51" s="126" t="s">
        <v>19</v>
      </c>
      <c r="K51" s="126" t="s">
        <v>178</v>
      </c>
      <c r="L51" s="128">
        <v>4714.94</v>
      </c>
      <c r="M51" s="247">
        <v>10</v>
      </c>
      <c r="N51" s="209">
        <f>IF(M51=0,"N/A",+L51/M51)</f>
        <v>471.49399999999997</v>
      </c>
      <c r="O51" s="209">
        <f>IF(M51=0,"N/A",+N51/12)</f>
        <v>39.29116666666666</v>
      </c>
      <c r="P51" s="209"/>
      <c r="Q51" s="210">
        <v>9</v>
      </c>
      <c r="R51" s="210">
        <v>5</v>
      </c>
      <c r="S51" s="222">
        <f>IF(M51=0,"N/A",+N51*Q51+O51*R51)</f>
        <v>4439.901833333333</v>
      </c>
      <c r="T51" s="223">
        <f t="shared" si="4"/>
        <v>275.03816666666626</v>
      </c>
    </row>
    <row r="52" spans="1:20" ht="12.75">
      <c r="A52" s="122">
        <v>34</v>
      </c>
      <c r="B52" s="136">
        <v>37096</v>
      </c>
      <c r="C52" s="160" t="s">
        <v>168</v>
      </c>
      <c r="D52" s="125">
        <v>61</v>
      </c>
      <c r="E52" s="464">
        <v>617</v>
      </c>
      <c r="F52" s="126">
        <v>127826</v>
      </c>
      <c r="G52" s="125">
        <v>1</v>
      </c>
      <c r="H52" s="126" t="s">
        <v>26</v>
      </c>
      <c r="I52" s="125"/>
      <c r="J52" s="702" t="s">
        <v>19</v>
      </c>
      <c r="K52" s="126" t="s">
        <v>178</v>
      </c>
      <c r="L52" s="128">
        <v>2508.8</v>
      </c>
      <c r="M52" s="247">
        <v>10</v>
      </c>
      <c r="N52" s="743"/>
      <c r="O52" s="743"/>
      <c r="P52" s="209"/>
      <c r="Q52" s="210">
        <v>10</v>
      </c>
      <c r="R52" s="210"/>
      <c r="S52" s="222">
        <v>2508.8</v>
      </c>
      <c r="T52" s="223">
        <f t="shared" si="4"/>
        <v>0</v>
      </c>
    </row>
    <row r="53" spans="1:20" ht="12.75">
      <c r="A53" s="122">
        <v>35</v>
      </c>
      <c r="B53" s="136">
        <v>40437</v>
      </c>
      <c r="C53" s="160" t="s">
        <v>168</v>
      </c>
      <c r="D53" s="181">
        <v>61</v>
      </c>
      <c r="E53" s="479">
        <v>617</v>
      </c>
      <c r="F53" s="150"/>
      <c r="G53" s="181">
        <v>1</v>
      </c>
      <c r="H53" s="281" t="s">
        <v>56</v>
      </c>
      <c r="I53" s="150"/>
      <c r="J53" s="703" t="s">
        <v>25</v>
      </c>
      <c r="K53" s="181" t="s">
        <v>639</v>
      </c>
      <c r="L53" s="289">
        <v>3335</v>
      </c>
      <c r="M53" s="247">
        <v>5</v>
      </c>
      <c r="N53" s="287">
        <f>IF(M53=0,"N/A",+L53/M53)</f>
        <v>667</v>
      </c>
      <c r="O53" s="209">
        <f>IF(M53=0,"N/A",+N53/12)</f>
        <v>55.583333333333336</v>
      </c>
      <c r="P53" s="209">
        <f>+O46+O47+O48+O49+O50+O51+O52+O53</f>
        <v>183.46933333333334</v>
      </c>
      <c r="Q53" s="210">
        <v>2</v>
      </c>
      <c r="R53" s="210">
        <v>9</v>
      </c>
      <c r="S53" s="222">
        <f>IF(M53=0,"N/A",+N53*Q53+O53*R53)</f>
        <v>1834.25</v>
      </c>
      <c r="T53" s="223">
        <f>IF(M53=0,"N/A",+L53-S53)</f>
        <v>1500.75</v>
      </c>
    </row>
    <row r="54" spans="1:20" ht="12.75">
      <c r="A54" s="122">
        <v>36</v>
      </c>
      <c r="B54" s="134" t="s">
        <v>910</v>
      </c>
      <c r="C54" s="363" t="s">
        <v>130</v>
      </c>
      <c r="D54" s="130">
        <v>61</v>
      </c>
      <c r="E54" s="463">
        <v>614</v>
      </c>
      <c r="F54" s="341"/>
      <c r="G54" s="181">
        <v>1</v>
      </c>
      <c r="H54" s="296" t="s">
        <v>644</v>
      </c>
      <c r="I54" s="181"/>
      <c r="J54" s="704" t="s">
        <v>29</v>
      </c>
      <c r="K54" s="181" t="s">
        <v>639</v>
      </c>
      <c r="L54" s="454">
        <v>4866</v>
      </c>
      <c r="M54" s="247">
        <v>3</v>
      </c>
      <c r="N54" s="209">
        <f>IF(M54=0,"N/A",+L54/M54)</f>
        <v>1622</v>
      </c>
      <c r="O54" s="209">
        <f>IF(M54=0,"N/A",+N54/12)</f>
        <v>135.16666666666666</v>
      </c>
      <c r="P54" s="209"/>
      <c r="Q54" s="210">
        <v>1</v>
      </c>
      <c r="R54" s="210"/>
      <c r="S54" s="222">
        <f>IF(M54=0,"N/A",+N54*Q54+O54*R54)</f>
        <v>1622</v>
      </c>
      <c r="T54" s="223">
        <f t="shared" si="4"/>
        <v>3244</v>
      </c>
    </row>
    <row r="55" spans="1:20" ht="12.75">
      <c r="A55" s="122">
        <v>37</v>
      </c>
      <c r="B55" s="136">
        <v>39274</v>
      </c>
      <c r="C55" s="527" t="s">
        <v>130</v>
      </c>
      <c r="D55" s="181">
        <v>61</v>
      </c>
      <c r="E55" s="463">
        <v>614</v>
      </c>
      <c r="F55" s="519"/>
      <c r="G55" s="181">
        <v>1</v>
      </c>
      <c r="H55" s="403" t="s">
        <v>32</v>
      </c>
      <c r="I55" s="191"/>
      <c r="J55" s="703" t="s">
        <v>196</v>
      </c>
      <c r="K55" s="181" t="s">
        <v>639</v>
      </c>
      <c r="L55" s="128">
        <v>21896.16</v>
      </c>
      <c r="M55" s="247">
        <v>3</v>
      </c>
      <c r="N55" s="746"/>
      <c r="O55" s="746"/>
      <c r="P55" s="222"/>
      <c r="Q55" s="210">
        <v>3</v>
      </c>
      <c r="R55" s="210"/>
      <c r="S55" s="222">
        <v>21896.16</v>
      </c>
      <c r="T55" s="208">
        <f t="shared" si="4"/>
        <v>0</v>
      </c>
    </row>
    <row r="56" spans="1:20" ht="12.75">
      <c r="A56" s="122">
        <v>38</v>
      </c>
      <c r="B56" s="136">
        <v>39343</v>
      </c>
      <c r="C56" s="527" t="s">
        <v>130</v>
      </c>
      <c r="D56" s="14">
        <v>61</v>
      </c>
      <c r="E56" s="463">
        <v>614</v>
      </c>
      <c r="F56" s="14"/>
      <c r="G56" s="14">
        <v>1</v>
      </c>
      <c r="H56" s="414" t="s">
        <v>90</v>
      </c>
      <c r="I56" s="14"/>
      <c r="J56" s="301" t="s">
        <v>75</v>
      </c>
      <c r="K56" s="181" t="s">
        <v>639</v>
      </c>
      <c r="L56" s="128">
        <v>175</v>
      </c>
      <c r="M56" s="247">
        <v>3</v>
      </c>
      <c r="N56" s="751"/>
      <c r="O56" s="751"/>
      <c r="P56" s="303"/>
      <c r="Q56" s="210">
        <v>3</v>
      </c>
      <c r="R56" s="210"/>
      <c r="S56" s="222">
        <v>175</v>
      </c>
      <c r="T56" s="208">
        <f t="shared" si="4"/>
        <v>0</v>
      </c>
    </row>
    <row r="57" spans="1:20" ht="12.75">
      <c r="A57" s="122">
        <v>39</v>
      </c>
      <c r="B57" s="136">
        <v>36889</v>
      </c>
      <c r="C57" s="527" t="s">
        <v>130</v>
      </c>
      <c r="D57" s="410">
        <v>61</v>
      </c>
      <c r="E57" s="463">
        <v>614</v>
      </c>
      <c r="F57" s="29"/>
      <c r="G57" s="14">
        <v>2</v>
      </c>
      <c r="H57" s="414" t="s">
        <v>141</v>
      </c>
      <c r="I57" s="14" t="s">
        <v>203</v>
      </c>
      <c r="J57" s="301"/>
      <c r="K57" s="181" t="s">
        <v>639</v>
      </c>
      <c r="L57" s="128">
        <v>450</v>
      </c>
      <c r="M57" s="247">
        <v>3</v>
      </c>
      <c r="N57" s="746"/>
      <c r="O57" s="746"/>
      <c r="P57" s="222">
        <f>+O54+O55+O56+O57</f>
        <v>135.16666666666666</v>
      </c>
      <c r="Q57" s="210">
        <v>3</v>
      </c>
      <c r="R57" s="210"/>
      <c r="S57" s="222">
        <v>450</v>
      </c>
      <c r="T57" s="208">
        <f t="shared" si="4"/>
        <v>0</v>
      </c>
    </row>
    <row r="58" spans="1:20" ht="12.75">
      <c r="A58" s="122">
        <v>40</v>
      </c>
      <c r="B58" s="162">
        <v>40156</v>
      </c>
      <c r="C58" s="160" t="s">
        <v>168</v>
      </c>
      <c r="D58" s="125">
        <v>61</v>
      </c>
      <c r="E58" s="464">
        <v>617</v>
      </c>
      <c r="F58" s="126"/>
      <c r="G58" s="125">
        <v>1</v>
      </c>
      <c r="H58" s="126" t="s">
        <v>21</v>
      </c>
      <c r="I58" s="126"/>
      <c r="J58" s="702"/>
      <c r="K58" s="181" t="s">
        <v>639</v>
      </c>
      <c r="L58" s="128">
        <v>6000</v>
      </c>
      <c r="M58" s="247">
        <v>10</v>
      </c>
      <c r="N58" s="209">
        <f>IF(M58=0,"N/A",+L58/M58)</f>
        <v>600</v>
      </c>
      <c r="O58" s="209">
        <f>IF(M58=0,"N/A",+N58/12)</f>
        <v>50</v>
      </c>
      <c r="P58" s="209"/>
      <c r="Q58" s="210">
        <v>3</v>
      </c>
      <c r="R58" s="210">
        <v>6</v>
      </c>
      <c r="S58" s="222">
        <f>IF(M58=0,"N/A",+N58*Q58+O58*R58)</f>
        <v>2100</v>
      </c>
      <c r="T58" s="223">
        <f t="shared" si="4"/>
        <v>3900</v>
      </c>
    </row>
    <row r="59" spans="1:20" ht="12.75">
      <c r="A59" s="122">
        <v>41</v>
      </c>
      <c r="B59" s="162">
        <v>39445</v>
      </c>
      <c r="C59" s="160" t="s">
        <v>168</v>
      </c>
      <c r="D59" s="125">
        <v>61</v>
      </c>
      <c r="E59" s="464">
        <v>617</v>
      </c>
      <c r="F59" s="126"/>
      <c r="G59" s="125">
        <v>1</v>
      </c>
      <c r="H59" s="127" t="s">
        <v>40</v>
      </c>
      <c r="I59" s="126"/>
      <c r="J59" s="702" t="s">
        <v>19</v>
      </c>
      <c r="K59" s="181" t="s">
        <v>639</v>
      </c>
      <c r="L59" s="128">
        <v>1780</v>
      </c>
      <c r="M59" s="247">
        <v>10</v>
      </c>
      <c r="N59" s="209">
        <f>IF(M59=0,"N/A",+L59/M59)</f>
        <v>178</v>
      </c>
      <c r="O59" s="209">
        <f>IF(M59=0,"N/A",+N59/12)</f>
        <v>14.833333333333334</v>
      </c>
      <c r="P59" s="209"/>
      <c r="Q59" s="210">
        <v>5</v>
      </c>
      <c r="R59" s="210">
        <v>6</v>
      </c>
      <c r="S59" s="222">
        <f>IF(M59=0,"N/A",+N59*Q59+O59*R59)</f>
        <v>979</v>
      </c>
      <c r="T59" s="223">
        <f t="shared" si="4"/>
        <v>801</v>
      </c>
    </row>
    <row r="60" spans="1:20" ht="12.75">
      <c r="A60" s="122">
        <v>42</v>
      </c>
      <c r="B60" s="136">
        <v>37473</v>
      </c>
      <c r="C60" s="160" t="s">
        <v>168</v>
      </c>
      <c r="D60" s="125">
        <v>61</v>
      </c>
      <c r="E60" s="464">
        <v>617</v>
      </c>
      <c r="F60" s="126"/>
      <c r="G60" s="125">
        <v>1</v>
      </c>
      <c r="H60" s="126" t="s">
        <v>145</v>
      </c>
      <c r="I60" s="125" t="s">
        <v>182</v>
      </c>
      <c r="J60" s="702" t="s">
        <v>43</v>
      </c>
      <c r="K60" s="181" t="s">
        <v>639</v>
      </c>
      <c r="L60" s="128">
        <v>1650</v>
      </c>
      <c r="M60" s="247">
        <v>5</v>
      </c>
      <c r="N60" s="743"/>
      <c r="O60" s="743"/>
      <c r="P60" s="209"/>
      <c r="Q60" s="210">
        <v>5</v>
      </c>
      <c r="R60" s="210"/>
      <c r="S60" s="222">
        <v>1650</v>
      </c>
      <c r="T60" s="223">
        <f>IF(M60=0,"N/A",+L60-S60)</f>
        <v>0</v>
      </c>
    </row>
    <row r="61" spans="1:20" ht="12.75">
      <c r="A61" s="122">
        <v>43</v>
      </c>
      <c r="B61" s="136">
        <v>40847</v>
      </c>
      <c r="C61" s="160" t="s">
        <v>168</v>
      </c>
      <c r="D61" s="181">
        <v>61</v>
      </c>
      <c r="E61" s="479">
        <v>617</v>
      </c>
      <c r="F61" s="150"/>
      <c r="G61" s="181">
        <v>1</v>
      </c>
      <c r="H61" s="281" t="s">
        <v>26</v>
      </c>
      <c r="I61" s="150"/>
      <c r="J61" s="703" t="s">
        <v>25</v>
      </c>
      <c r="K61" s="296" t="s">
        <v>639</v>
      </c>
      <c r="L61" s="289">
        <v>6264</v>
      </c>
      <c r="M61" s="247">
        <v>10</v>
      </c>
      <c r="N61" s="287">
        <f>IF(M61=0,"N/A",+L61/M61)</f>
        <v>626.4</v>
      </c>
      <c r="O61" s="209">
        <f>IF(M61=0,"N/A",+N61/12)</f>
        <v>52.199999999999996</v>
      </c>
      <c r="P61" s="209"/>
      <c r="Q61" s="210">
        <v>1</v>
      </c>
      <c r="R61" s="210">
        <v>8</v>
      </c>
      <c r="S61" s="222">
        <f>IF(M61=0,"N/A",+N61*Q61+O61*R61)</f>
        <v>1044</v>
      </c>
      <c r="T61" s="223">
        <f>IF(M61=0,"N/A",+L61-S61)</f>
        <v>5220</v>
      </c>
    </row>
    <row r="62" spans="1:20" ht="12.75">
      <c r="A62" s="122">
        <v>44</v>
      </c>
      <c r="B62" s="136">
        <v>40437</v>
      </c>
      <c r="C62" s="160" t="s">
        <v>168</v>
      </c>
      <c r="D62" s="181">
        <v>61</v>
      </c>
      <c r="E62" s="479">
        <v>617</v>
      </c>
      <c r="F62" s="150"/>
      <c r="G62" s="181">
        <v>1</v>
      </c>
      <c r="H62" s="281" t="s">
        <v>56</v>
      </c>
      <c r="I62" s="150"/>
      <c r="J62" s="703" t="s">
        <v>25</v>
      </c>
      <c r="K62" s="181" t="s">
        <v>639</v>
      </c>
      <c r="L62" s="289">
        <v>3335</v>
      </c>
      <c r="M62" s="247">
        <v>5</v>
      </c>
      <c r="N62" s="287">
        <f>IF(M62=0,"N/A",+L62/M62)</f>
        <v>667</v>
      </c>
      <c r="O62" s="209">
        <f>IF(M62=0,"N/A",+N62/12)</f>
        <v>55.583333333333336</v>
      </c>
      <c r="P62" s="209">
        <f>+O58+O59+O60+O61+O62</f>
        <v>172.61666666666667</v>
      </c>
      <c r="Q62" s="210">
        <v>2</v>
      </c>
      <c r="R62" s="210">
        <v>9</v>
      </c>
      <c r="S62" s="222">
        <f>IF(M62=0,"N/A",+N62*Q62+O62*R62)</f>
        <v>1834.25</v>
      </c>
      <c r="T62" s="223">
        <f>IF(M62=0,"N/A",+L62-S62)</f>
        <v>1500.75</v>
      </c>
    </row>
    <row r="63" spans="12:20" ht="12.75">
      <c r="L63" s="389">
        <f>SUM(L20:L62)</f>
        <v>202375.88</v>
      </c>
      <c r="M63" s="240"/>
      <c r="N63" s="321">
        <f>SUM(N19:N62)</f>
        <v>24554.81166666667</v>
      </c>
      <c r="O63" s="656">
        <f>SUM(O19:O62)</f>
        <v>2046.2343055555557</v>
      </c>
      <c r="P63" s="656">
        <f>SUM(P19:P62)</f>
        <v>2046.2343055555557</v>
      </c>
      <c r="Q63" s="261"/>
      <c r="R63" s="261"/>
      <c r="S63" s="321">
        <f>SUM(S19:S62)</f>
        <v>145581.56169444445</v>
      </c>
      <c r="T63" s="512">
        <f>SUM(T19:T62)</f>
        <v>63874.318305555564</v>
      </c>
    </row>
    <row r="64" spans="11:16" ht="12.75">
      <c r="K64" s="404"/>
      <c r="N64" s="20"/>
      <c r="O64" s="20"/>
      <c r="P64" s="20"/>
    </row>
    <row r="65" ht="12.75">
      <c r="S65" s="80"/>
    </row>
    <row r="66" ht="12.75">
      <c r="S66" s="80"/>
    </row>
    <row r="67" spans="12:13" ht="12.75">
      <c r="L67" s="20"/>
      <c r="M67" s="20"/>
    </row>
    <row r="68" spans="2:19" ht="12.75">
      <c r="B68" s="616" t="s">
        <v>53</v>
      </c>
      <c r="C68" s="813"/>
      <c r="D68" s="813"/>
      <c r="E68" s="813"/>
      <c r="F68" s="813"/>
      <c r="G68" s="48"/>
      <c r="H68" s="118"/>
      <c r="I68" s="118"/>
      <c r="J68" s="119"/>
      <c r="K68" s="282"/>
      <c r="L68" s="23"/>
      <c r="M68" s="20"/>
      <c r="O68" s="282"/>
      <c r="P68" s="119"/>
      <c r="Q68" s="265"/>
      <c r="R68" s="265"/>
      <c r="S68" s="265"/>
    </row>
    <row r="69" spans="2:19" ht="12.75">
      <c r="B69" s="810" t="s">
        <v>52</v>
      </c>
      <c r="C69" s="810"/>
      <c r="D69" s="810"/>
      <c r="E69" s="810"/>
      <c r="F69" s="810"/>
      <c r="G69" s="20"/>
      <c r="H69" s="810" t="s">
        <v>188</v>
      </c>
      <c r="I69" s="810"/>
      <c r="J69" s="810"/>
      <c r="K69" s="810"/>
      <c r="L69" s="50"/>
      <c r="M69" s="50"/>
      <c r="O69" s="810" t="s">
        <v>582</v>
      </c>
      <c r="P69" s="810"/>
      <c r="Q69" s="810"/>
      <c r="R69" s="810"/>
      <c r="S69" s="810"/>
    </row>
    <row r="70" spans="3:16" ht="12.75">
      <c r="C70" s="50"/>
      <c r="D70" s="50"/>
      <c r="E70" s="50"/>
      <c r="G70" s="811"/>
      <c r="H70" s="811"/>
      <c r="J70" s="20"/>
      <c r="K70" s="20"/>
      <c r="L70" s="20"/>
      <c r="M70" s="20"/>
      <c r="O70" s="20"/>
      <c r="P70" s="20"/>
    </row>
  </sheetData>
  <sheetProtection/>
  <mergeCells count="10">
    <mergeCell ref="B69:F69"/>
    <mergeCell ref="H69:K69"/>
    <mergeCell ref="O69:S69"/>
    <mergeCell ref="G70:H70"/>
    <mergeCell ref="A10:T10"/>
    <mergeCell ref="A11:T11"/>
    <mergeCell ref="A12:T12"/>
    <mergeCell ref="A13:T13"/>
    <mergeCell ref="A14:T14"/>
    <mergeCell ref="C68:F68"/>
  </mergeCells>
  <printOptions/>
  <pageMargins left="0.14027777777777778" right="0.15972222222222224" top="0.15763888888888888" bottom="0.15763888888888888" header="0.15" footer="0.14"/>
  <pageSetup fitToWidth="3" horizontalDpi="300" verticalDpi="3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0:T46"/>
  <sheetViews>
    <sheetView zoomScalePageLayoutView="0" workbookViewId="0" topLeftCell="A15">
      <selection activeCell="R34" sqref="R34"/>
    </sheetView>
  </sheetViews>
  <sheetFormatPr defaultColWidth="9.140625" defaultRowHeight="12.75"/>
  <cols>
    <col min="1" max="1" width="2.8515625" style="0" customWidth="1"/>
    <col min="2" max="2" width="9.8515625" style="0" customWidth="1"/>
    <col min="3" max="3" width="8.00390625" style="0" customWidth="1"/>
    <col min="4" max="5" width="7.28125" style="0" customWidth="1"/>
    <col min="6" max="6" width="3.57421875" style="0" customWidth="1"/>
    <col min="7" max="7" width="5.57421875" style="0" customWidth="1"/>
    <col min="8" max="8" width="31.140625" style="0" customWidth="1"/>
    <col min="9" max="9" width="6.421875" style="0" customWidth="1"/>
    <col min="10" max="10" width="12.57421875" style="0" customWidth="1"/>
    <col min="11" max="11" width="13.140625" style="0" customWidth="1"/>
    <col min="12" max="12" width="13.421875" style="0" customWidth="1"/>
    <col min="13" max="13" width="5.421875" style="0" customWidth="1"/>
    <col min="14" max="14" width="13.7109375" style="0" customWidth="1"/>
    <col min="15" max="15" width="12.00390625" style="0" customWidth="1"/>
    <col min="16" max="16" width="11.00390625" style="0" customWidth="1"/>
    <col min="17" max="17" width="7.28125" style="0" customWidth="1"/>
    <col min="18" max="18" width="6.00390625" style="0" customWidth="1"/>
    <col min="19" max="19" width="13.2812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6:9" ht="12.75">
      <c r="F14" s="1"/>
      <c r="G14" s="1"/>
      <c r="I14" s="1"/>
    </row>
    <row r="15" spans="1:20" ht="12.75">
      <c r="A15" s="812" t="s">
        <v>0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1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2" t="s">
        <v>2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2" t="s">
        <v>3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</row>
    <row r="19" spans="1:20" ht="12.75">
      <c r="A19" s="814" t="s">
        <v>1071</v>
      </c>
      <c r="B19" s="814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</row>
    <row r="20" spans="1:12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20" ht="38.25">
      <c r="A21" s="3" t="s">
        <v>4</v>
      </c>
      <c r="B21" s="3" t="s">
        <v>5</v>
      </c>
      <c r="C21" s="3" t="s">
        <v>6</v>
      </c>
      <c r="D21" s="4" t="s">
        <v>7</v>
      </c>
      <c r="E21" s="4" t="s">
        <v>8</v>
      </c>
      <c r="F21" s="3" t="s">
        <v>9</v>
      </c>
      <c r="G21" s="3" t="s">
        <v>10</v>
      </c>
      <c r="H21" s="3" t="s">
        <v>11</v>
      </c>
      <c r="I21" s="3" t="s">
        <v>12</v>
      </c>
      <c r="J21" s="3" t="s">
        <v>13</v>
      </c>
      <c r="K21" s="3" t="s">
        <v>957</v>
      </c>
      <c r="L21" s="3" t="s">
        <v>15</v>
      </c>
      <c r="M21" s="196" t="s">
        <v>583</v>
      </c>
      <c r="N21" s="197" t="s">
        <v>584</v>
      </c>
      <c r="O21" s="197" t="s">
        <v>585</v>
      </c>
      <c r="P21" s="197"/>
      <c r="Q21" s="198" t="s">
        <v>586</v>
      </c>
      <c r="R21" s="198" t="s">
        <v>587</v>
      </c>
      <c r="S21" s="199" t="s">
        <v>584</v>
      </c>
      <c r="T21" s="197" t="s">
        <v>588</v>
      </c>
    </row>
    <row r="22" spans="1:20" ht="13.5">
      <c r="A22" s="348"/>
      <c r="B22" s="349"/>
      <c r="C22" s="350" t="s">
        <v>16</v>
      </c>
      <c r="D22" s="351"/>
      <c r="E22" s="352" t="s">
        <v>7</v>
      </c>
      <c r="F22" s="350"/>
      <c r="G22" s="350"/>
      <c r="H22" s="349"/>
      <c r="I22" s="165"/>
      <c r="J22" s="353"/>
      <c r="K22" s="353"/>
      <c r="L22" s="165" t="s">
        <v>17</v>
      </c>
      <c r="M22" s="354" t="s">
        <v>589</v>
      </c>
      <c r="N22" s="355" t="s">
        <v>590</v>
      </c>
      <c r="O22" s="355" t="s">
        <v>591</v>
      </c>
      <c r="P22" s="355"/>
      <c r="Q22" s="356" t="s">
        <v>592</v>
      </c>
      <c r="R22" s="356" t="s">
        <v>593</v>
      </c>
      <c r="S22" s="357" t="s">
        <v>1051</v>
      </c>
      <c r="T22" s="355" t="s">
        <v>594</v>
      </c>
    </row>
    <row r="23" spans="1:20" ht="12.75">
      <c r="A23" s="122">
        <v>1</v>
      </c>
      <c r="B23" s="150">
        <v>2</v>
      </c>
      <c r="C23" s="150">
        <v>3</v>
      </c>
      <c r="D23" s="150">
        <v>4</v>
      </c>
      <c r="E23" s="150">
        <v>5</v>
      </c>
      <c r="F23" s="150">
        <v>6</v>
      </c>
      <c r="G23" s="150">
        <v>7</v>
      </c>
      <c r="H23" s="150">
        <v>8</v>
      </c>
      <c r="I23" s="150">
        <v>9</v>
      </c>
      <c r="J23" s="150">
        <v>10</v>
      </c>
      <c r="K23" s="150">
        <v>11</v>
      </c>
      <c r="L23" s="150">
        <v>12</v>
      </c>
      <c r="M23" s="150">
        <v>13</v>
      </c>
      <c r="N23" s="150">
        <v>14</v>
      </c>
      <c r="O23" s="150">
        <v>15</v>
      </c>
      <c r="P23" s="150"/>
      <c r="Q23" s="150">
        <v>16</v>
      </c>
      <c r="R23" s="150">
        <v>17</v>
      </c>
      <c r="S23" s="150">
        <v>18</v>
      </c>
      <c r="T23" s="150">
        <v>19</v>
      </c>
    </row>
    <row r="24" spans="1:20" ht="12.75">
      <c r="A24" s="122">
        <v>1</v>
      </c>
      <c r="B24" s="140">
        <v>40828</v>
      </c>
      <c r="C24" s="160" t="s">
        <v>184</v>
      </c>
      <c r="D24" s="181">
        <v>61</v>
      </c>
      <c r="E24" s="181">
        <v>616</v>
      </c>
      <c r="F24" s="150"/>
      <c r="G24" s="181">
        <v>1</v>
      </c>
      <c r="H24" s="281" t="s">
        <v>38</v>
      </c>
      <c r="I24" s="150"/>
      <c r="J24" s="296" t="s">
        <v>815</v>
      </c>
      <c r="K24" s="125" t="s">
        <v>185</v>
      </c>
      <c r="L24" s="289">
        <v>5452</v>
      </c>
      <c r="M24" s="247">
        <v>3</v>
      </c>
      <c r="N24" s="287">
        <f>IF(M24=0,"N/A",+L24/M24)</f>
        <v>1817.3333333333333</v>
      </c>
      <c r="O24" s="209">
        <f>IF(M24=0,"N/A",+N24/12)</f>
        <v>151.44444444444443</v>
      </c>
      <c r="P24" s="209">
        <f>+O24</f>
        <v>151.44444444444443</v>
      </c>
      <c r="Q24" s="210">
        <v>1</v>
      </c>
      <c r="R24" s="210">
        <v>8</v>
      </c>
      <c r="S24" s="222">
        <f>IF(M24=0,"N/A",+N24*Q24+O24*R24)</f>
        <v>3028.8888888888887</v>
      </c>
      <c r="T24" s="223">
        <f>IF(M24=0,"N/A",+L24-S24)</f>
        <v>2423.1111111111113</v>
      </c>
    </row>
    <row r="25" spans="1:20" ht="12.75">
      <c r="A25" s="122">
        <v>2</v>
      </c>
      <c r="B25" s="136">
        <v>40261</v>
      </c>
      <c r="C25" s="160" t="s">
        <v>184</v>
      </c>
      <c r="D25" s="181">
        <v>61</v>
      </c>
      <c r="E25" s="479">
        <v>617</v>
      </c>
      <c r="F25" s="150"/>
      <c r="G25" s="181">
        <v>1</v>
      </c>
      <c r="H25" s="281" t="s">
        <v>145</v>
      </c>
      <c r="I25" s="150"/>
      <c r="J25" s="296" t="s">
        <v>43</v>
      </c>
      <c r="K25" s="125" t="s">
        <v>185</v>
      </c>
      <c r="L25" s="289">
        <v>2679.6</v>
      </c>
      <c r="M25" s="247">
        <v>5</v>
      </c>
      <c r="N25" s="287">
        <f>IF(M25=0,"N/A",+L25/M25)</f>
        <v>535.92</v>
      </c>
      <c r="O25" s="209">
        <f aca="true" t="shared" si="0" ref="O25:O33">IF(M25=0,"N/A",+N25/12)</f>
        <v>44.66</v>
      </c>
      <c r="P25" s="209"/>
      <c r="Q25" s="210">
        <v>3</v>
      </c>
      <c r="R25" s="210">
        <v>3</v>
      </c>
      <c r="S25" s="222">
        <f>IF(M25=0,"N/A",+N25*Q25+O25*R25)</f>
        <v>1741.7399999999998</v>
      </c>
      <c r="T25" s="223">
        <f>IF(M25=0,"N/A",+L25-S25)</f>
        <v>937.8600000000001</v>
      </c>
    </row>
    <row r="26" spans="1:20" ht="12.75">
      <c r="A26" s="122">
        <v>3</v>
      </c>
      <c r="B26" s="136">
        <v>40322</v>
      </c>
      <c r="C26" s="160" t="s">
        <v>184</v>
      </c>
      <c r="D26" s="181">
        <v>61</v>
      </c>
      <c r="E26" s="479">
        <v>617</v>
      </c>
      <c r="F26" s="150"/>
      <c r="G26" s="181">
        <v>2</v>
      </c>
      <c r="H26" s="281" t="s">
        <v>640</v>
      </c>
      <c r="I26" s="150"/>
      <c r="J26" s="296" t="s">
        <v>19</v>
      </c>
      <c r="K26" s="181" t="s">
        <v>185</v>
      </c>
      <c r="L26" s="289">
        <v>13285.36</v>
      </c>
      <c r="M26" s="247">
        <v>10</v>
      </c>
      <c r="N26" s="287">
        <f>IF(M26=0,"N/A",+L26/M26)</f>
        <v>1328.536</v>
      </c>
      <c r="O26" s="209">
        <f t="shared" si="0"/>
        <v>110.71133333333334</v>
      </c>
      <c r="P26" s="209"/>
      <c r="Q26" s="210">
        <v>3</v>
      </c>
      <c r="R26" s="210">
        <v>1</v>
      </c>
      <c r="S26" s="222">
        <f>IF(M26=0,"N/A",+N26*Q26+O26*R26)</f>
        <v>4096.319333333334</v>
      </c>
      <c r="T26" s="223">
        <f>IF(M26=0,"N/A",+L26-S26)</f>
        <v>9189.040666666668</v>
      </c>
    </row>
    <row r="27" spans="1:20" ht="12.75">
      <c r="A27" s="122">
        <v>4</v>
      </c>
      <c r="B27" s="136">
        <v>40452</v>
      </c>
      <c r="C27" s="160" t="s">
        <v>184</v>
      </c>
      <c r="D27" s="181">
        <v>61</v>
      </c>
      <c r="E27" s="479">
        <v>617</v>
      </c>
      <c r="F27" s="150"/>
      <c r="G27" s="181">
        <v>1</v>
      </c>
      <c r="H27" s="281" t="s">
        <v>641</v>
      </c>
      <c r="I27" s="150"/>
      <c r="J27" s="296" t="s">
        <v>642</v>
      </c>
      <c r="K27" s="181" t="s">
        <v>185</v>
      </c>
      <c r="L27" s="289">
        <v>6148</v>
      </c>
      <c r="M27" s="247">
        <v>10</v>
      </c>
      <c r="N27" s="287">
        <f>IF(M27=0,"N/A",+L27/M27)</f>
        <v>614.8</v>
      </c>
      <c r="O27" s="209">
        <f t="shared" si="0"/>
        <v>51.23333333333333</v>
      </c>
      <c r="P27" s="209"/>
      <c r="Q27" s="210">
        <v>2</v>
      </c>
      <c r="R27" s="210">
        <v>8</v>
      </c>
      <c r="S27" s="222">
        <f>IF(M27=0,"N/A",+N27*Q27+O27*R27)</f>
        <v>1639.4666666666665</v>
      </c>
      <c r="T27" s="223">
        <f>IF(M27=0,"N/A",+L27-S27)</f>
        <v>4508.533333333334</v>
      </c>
    </row>
    <row r="28" spans="1:20" ht="12.75">
      <c r="A28" s="122">
        <v>5</v>
      </c>
      <c r="B28" s="136">
        <v>40107</v>
      </c>
      <c r="C28" s="160" t="s">
        <v>184</v>
      </c>
      <c r="D28" s="125">
        <v>61</v>
      </c>
      <c r="E28" s="464">
        <v>617</v>
      </c>
      <c r="F28" s="129"/>
      <c r="G28" s="125">
        <v>1</v>
      </c>
      <c r="H28" s="127" t="s">
        <v>495</v>
      </c>
      <c r="I28" s="418"/>
      <c r="J28" s="295" t="s">
        <v>19</v>
      </c>
      <c r="K28" s="125" t="s">
        <v>185</v>
      </c>
      <c r="L28" s="420">
        <v>4930</v>
      </c>
      <c r="M28" s="247">
        <v>10</v>
      </c>
      <c r="N28" s="209">
        <f aca="true" t="shared" si="1" ref="N28:N33">IF(M28=0,"N/A",+L28/M28)</f>
        <v>493</v>
      </c>
      <c r="O28" s="209">
        <f t="shared" si="0"/>
        <v>41.083333333333336</v>
      </c>
      <c r="P28" s="209"/>
      <c r="Q28" s="210">
        <v>3</v>
      </c>
      <c r="R28" s="210">
        <v>7</v>
      </c>
      <c r="S28" s="222">
        <f>IF(M28=0,"N/A",+N28*Q28+O28*R28)</f>
        <v>1766.5833333333335</v>
      </c>
      <c r="T28" s="223">
        <f aca="true" t="shared" si="2" ref="T28:T34">IF(M28=0,"N/A",+L28-S28)</f>
        <v>3163.4166666666665</v>
      </c>
    </row>
    <row r="29" spans="1:20" ht="12.75">
      <c r="A29" s="122">
        <v>6</v>
      </c>
      <c r="B29" s="136">
        <v>39169</v>
      </c>
      <c r="C29" s="160" t="s">
        <v>184</v>
      </c>
      <c r="D29" s="125">
        <v>61</v>
      </c>
      <c r="E29" s="464">
        <v>617</v>
      </c>
      <c r="F29" s="129"/>
      <c r="G29" s="125">
        <v>1</v>
      </c>
      <c r="H29" s="126" t="s">
        <v>56</v>
      </c>
      <c r="I29" s="418"/>
      <c r="J29" s="297" t="s">
        <v>25</v>
      </c>
      <c r="K29" s="125" t="s">
        <v>185</v>
      </c>
      <c r="L29" s="420">
        <v>3024</v>
      </c>
      <c r="M29" s="247">
        <v>5</v>
      </c>
      <c r="N29" s="743"/>
      <c r="O29" s="743"/>
      <c r="P29" s="209"/>
      <c r="Q29" s="210">
        <v>5</v>
      </c>
      <c r="R29" s="210"/>
      <c r="S29" s="222">
        <v>3024</v>
      </c>
      <c r="T29" s="223">
        <f t="shared" si="2"/>
        <v>0</v>
      </c>
    </row>
    <row r="30" spans="1:20" ht="12.75">
      <c r="A30" s="122">
        <v>7</v>
      </c>
      <c r="B30" s="136">
        <v>36889</v>
      </c>
      <c r="C30" s="160" t="s">
        <v>184</v>
      </c>
      <c r="D30" s="125">
        <v>61</v>
      </c>
      <c r="E30" s="464">
        <v>617</v>
      </c>
      <c r="F30" s="171"/>
      <c r="G30" s="125">
        <v>1</v>
      </c>
      <c r="H30" s="126" t="s">
        <v>187</v>
      </c>
      <c r="I30" s="126"/>
      <c r="J30" s="297"/>
      <c r="K30" s="125" t="s">
        <v>185</v>
      </c>
      <c r="L30" s="128">
        <v>800</v>
      </c>
      <c r="M30" s="247">
        <v>10</v>
      </c>
      <c r="N30" s="743"/>
      <c r="O30" s="743"/>
      <c r="P30" s="209"/>
      <c r="Q30" s="210">
        <v>10</v>
      </c>
      <c r="R30" s="210"/>
      <c r="S30" s="222">
        <v>800</v>
      </c>
      <c r="T30" s="223">
        <f t="shared" si="2"/>
        <v>0</v>
      </c>
    </row>
    <row r="31" spans="1:20" ht="12.75">
      <c r="A31" s="122">
        <v>8</v>
      </c>
      <c r="B31" s="134">
        <v>41045</v>
      </c>
      <c r="C31" s="160" t="s">
        <v>184</v>
      </c>
      <c r="D31" s="130">
        <v>61</v>
      </c>
      <c r="E31" s="464">
        <v>617</v>
      </c>
      <c r="F31" s="341"/>
      <c r="G31" s="181">
        <v>1</v>
      </c>
      <c r="H31" s="296" t="s">
        <v>56</v>
      </c>
      <c r="I31" s="181"/>
      <c r="J31" s="296" t="s">
        <v>881</v>
      </c>
      <c r="K31" s="130" t="s">
        <v>525</v>
      </c>
      <c r="L31" s="454">
        <v>1385.01</v>
      </c>
      <c r="M31" s="247">
        <v>10</v>
      </c>
      <c r="N31" s="209">
        <f t="shared" si="1"/>
        <v>138.501</v>
      </c>
      <c r="O31" s="209">
        <f t="shared" si="0"/>
        <v>11.54175</v>
      </c>
      <c r="P31" s="209"/>
      <c r="Q31" s="210">
        <v>1</v>
      </c>
      <c r="R31" s="210">
        <v>1</v>
      </c>
      <c r="S31" s="222">
        <f>IF(M31=0,"N/A",+N31*Q31+O31*R31)</f>
        <v>150.04275</v>
      </c>
      <c r="T31" s="223">
        <f t="shared" si="2"/>
        <v>1234.96725</v>
      </c>
    </row>
    <row r="32" spans="1:20" ht="12.75">
      <c r="A32" s="122">
        <v>9</v>
      </c>
      <c r="B32" s="136">
        <v>40107</v>
      </c>
      <c r="C32" s="160" t="s">
        <v>184</v>
      </c>
      <c r="D32" s="125">
        <v>61</v>
      </c>
      <c r="E32" s="464">
        <v>617</v>
      </c>
      <c r="F32" s="133"/>
      <c r="G32" s="125">
        <v>1</v>
      </c>
      <c r="H32" s="126" t="s">
        <v>24</v>
      </c>
      <c r="I32" s="129"/>
      <c r="J32" s="295" t="s">
        <v>524</v>
      </c>
      <c r="K32" s="130" t="s">
        <v>525</v>
      </c>
      <c r="L32" s="172">
        <v>2100.18</v>
      </c>
      <c r="M32" s="247">
        <v>5</v>
      </c>
      <c r="N32" s="209">
        <f t="shared" si="1"/>
        <v>420.03599999999994</v>
      </c>
      <c r="O32" s="209">
        <f t="shared" si="0"/>
        <v>35.00299999999999</v>
      </c>
      <c r="P32" s="209"/>
      <c r="Q32" s="210">
        <v>3</v>
      </c>
      <c r="R32" s="210">
        <v>7</v>
      </c>
      <c r="S32" s="222">
        <f>IF(M32=0,"N/A",+N32*Q32+O32*R32)</f>
        <v>1505.1289999999997</v>
      </c>
      <c r="T32" s="223">
        <f t="shared" si="2"/>
        <v>595.0510000000002</v>
      </c>
    </row>
    <row r="33" spans="1:20" ht="12.75">
      <c r="A33" s="122">
        <v>10</v>
      </c>
      <c r="B33" s="162">
        <v>39445</v>
      </c>
      <c r="C33" s="160" t="s">
        <v>184</v>
      </c>
      <c r="D33" s="125">
        <v>61</v>
      </c>
      <c r="E33" s="464">
        <v>617</v>
      </c>
      <c r="F33" s="126"/>
      <c r="G33" s="125">
        <v>1</v>
      </c>
      <c r="H33" s="127" t="s">
        <v>40</v>
      </c>
      <c r="I33" s="126"/>
      <c r="J33" s="297" t="s">
        <v>19</v>
      </c>
      <c r="K33" s="130" t="s">
        <v>525</v>
      </c>
      <c r="L33" s="128">
        <v>1780</v>
      </c>
      <c r="M33" s="247">
        <v>10</v>
      </c>
      <c r="N33" s="209">
        <f t="shared" si="1"/>
        <v>178</v>
      </c>
      <c r="O33" s="209">
        <f t="shared" si="0"/>
        <v>14.833333333333334</v>
      </c>
      <c r="P33" s="209"/>
      <c r="Q33" s="210">
        <v>5</v>
      </c>
      <c r="R33" s="210">
        <v>6</v>
      </c>
      <c r="S33" s="222">
        <f>IF(M33=0,"N/A",+N33*Q33+O33*R33)</f>
        <v>979</v>
      </c>
      <c r="T33" s="223">
        <f t="shared" si="2"/>
        <v>801</v>
      </c>
    </row>
    <row r="34" spans="1:20" ht="12.75">
      <c r="A34" s="122">
        <v>11</v>
      </c>
      <c r="B34" s="136">
        <v>36816</v>
      </c>
      <c r="C34" s="160" t="s">
        <v>184</v>
      </c>
      <c r="D34" s="125">
        <v>61</v>
      </c>
      <c r="E34" s="464">
        <v>617</v>
      </c>
      <c r="F34" s="126"/>
      <c r="G34" s="125">
        <v>1</v>
      </c>
      <c r="H34" s="126" t="s">
        <v>51</v>
      </c>
      <c r="I34" s="126"/>
      <c r="J34" s="126"/>
      <c r="K34" s="130" t="s">
        <v>525</v>
      </c>
      <c r="L34" s="128">
        <v>1200</v>
      </c>
      <c r="M34" s="247">
        <v>10</v>
      </c>
      <c r="N34" s="743"/>
      <c r="O34" s="743"/>
      <c r="P34" s="209">
        <f>+O34+O33+O32+O31+O30+O29+O28+O27+O26+O25</f>
        <v>309.0660833333334</v>
      </c>
      <c r="Q34" s="210">
        <v>10</v>
      </c>
      <c r="R34" s="210"/>
      <c r="S34" s="222">
        <v>1200</v>
      </c>
      <c r="T34" s="223">
        <f t="shared" si="2"/>
        <v>0</v>
      </c>
    </row>
    <row r="35" spans="12:20" ht="15">
      <c r="L35" s="749">
        <f>SUM(L24:L34)</f>
        <v>42784.15</v>
      </c>
      <c r="M35" s="240"/>
      <c r="N35" s="262">
        <f>SUM(N24:N34)</f>
        <v>5526.126333333334</v>
      </c>
      <c r="O35" s="262">
        <f>SUM(O24:O34)</f>
        <v>460.5105277777777</v>
      </c>
      <c r="P35" s="262">
        <f>SUM(P24:P34)</f>
        <v>460.51052777777784</v>
      </c>
      <c r="Q35" s="261"/>
      <c r="R35" s="261"/>
      <c r="S35" s="262">
        <f>SUM(S24:S34)</f>
        <v>19931.169972222222</v>
      </c>
      <c r="T35" s="259">
        <f>SUM(T24:T34)</f>
        <v>22852.980027777783</v>
      </c>
    </row>
    <row r="37" ht="12.75">
      <c r="S37" s="80"/>
    </row>
    <row r="43" spans="12:13" ht="12.75">
      <c r="L43" s="20"/>
      <c r="M43" s="20"/>
    </row>
    <row r="44" spans="2:19" ht="12.75">
      <c r="B44" s="616" t="s">
        <v>53</v>
      </c>
      <c r="C44" s="813"/>
      <c r="D44" s="813"/>
      <c r="E44" s="813"/>
      <c r="F44" s="813"/>
      <c r="G44" s="48"/>
      <c r="H44" s="118"/>
      <c r="I44" s="118"/>
      <c r="J44" s="119"/>
      <c r="K44" s="282"/>
      <c r="L44" s="23"/>
      <c r="M44" s="20"/>
      <c r="O44" s="282"/>
      <c r="P44" s="119"/>
      <c r="Q44" s="265"/>
      <c r="R44" s="265"/>
      <c r="S44" s="265"/>
    </row>
    <row r="45" spans="2:19" ht="12.75">
      <c r="B45" s="810" t="s">
        <v>52</v>
      </c>
      <c r="C45" s="810"/>
      <c r="D45" s="810"/>
      <c r="E45" s="810"/>
      <c r="F45" s="810"/>
      <c r="G45" s="20"/>
      <c r="H45" s="810" t="s">
        <v>188</v>
      </c>
      <c r="I45" s="810"/>
      <c r="J45" s="810"/>
      <c r="K45" s="810"/>
      <c r="L45" s="50"/>
      <c r="M45" s="50"/>
      <c r="O45" s="810" t="s">
        <v>582</v>
      </c>
      <c r="P45" s="810"/>
      <c r="Q45" s="810"/>
      <c r="R45" s="810"/>
      <c r="S45" s="810"/>
    </row>
    <row r="46" spans="3:16" ht="12.75">
      <c r="C46" s="50"/>
      <c r="D46" s="50"/>
      <c r="E46" s="50"/>
      <c r="G46" s="811"/>
      <c r="H46" s="811"/>
      <c r="J46" s="20"/>
      <c r="K46" s="20"/>
      <c r="L46" s="20"/>
      <c r="M46" s="20"/>
      <c r="O46" s="20"/>
      <c r="P46" s="20"/>
    </row>
  </sheetData>
  <sheetProtection/>
  <mergeCells count="10">
    <mergeCell ref="C44:F44"/>
    <mergeCell ref="B45:F45"/>
    <mergeCell ref="H45:K45"/>
    <mergeCell ref="O45:S45"/>
    <mergeCell ref="G46:H46"/>
    <mergeCell ref="A15:T15"/>
    <mergeCell ref="A16:T16"/>
    <mergeCell ref="A17:T17"/>
    <mergeCell ref="A18:T18"/>
    <mergeCell ref="A19:T19"/>
  </mergeCells>
  <printOptions/>
  <pageMargins left="0.15763888888888888" right="0.11805555555555557" top="0.15763888888888888" bottom="0.15763888888888888" header="0.5118055555555556" footer="0.5118055555555556"/>
  <pageSetup fitToWidth="3" horizontalDpi="300" verticalDpi="3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T51"/>
  <sheetViews>
    <sheetView zoomScalePageLayoutView="0" workbookViewId="0" topLeftCell="A13">
      <selection activeCell="T46" sqref="T45:T46"/>
    </sheetView>
  </sheetViews>
  <sheetFormatPr defaultColWidth="9.140625" defaultRowHeight="12.75"/>
  <cols>
    <col min="1" max="1" width="2.8515625" style="0" customWidth="1"/>
    <col min="2" max="2" width="9.8515625" style="0" customWidth="1"/>
    <col min="3" max="3" width="7.57421875" style="0" customWidth="1"/>
    <col min="4" max="4" width="7.28125" style="0" customWidth="1"/>
    <col min="5" max="5" width="7.140625" style="0" customWidth="1"/>
    <col min="6" max="6" width="6.7109375" style="0" customWidth="1"/>
    <col min="7" max="7" width="4.28125" style="0" customWidth="1"/>
    <col min="8" max="8" width="13.57421875" style="0" customWidth="1"/>
    <col min="9" max="9" width="9.140625" style="0" customWidth="1"/>
    <col min="10" max="10" width="12.28125" style="0" customWidth="1"/>
    <col min="11" max="11" width="19.7109375" style="0" customWidth="1"/>
    <col min="12" max="12" width="15.28125" style="0" customWidth="1"/>
    <col min="13" max="13" width="4.8515625" style="0" customWidth="1"/>
    <col min="14" max="14" width="14.7109375" style="0" customWidth="1"/>
    <col min="15" max="15" width="12.8515625" style="0" customWidth="1"/>
    <col min="16" max="16" width="12.28125" style="0" customWidth="1"/>
    <col min="17" max="17" width="6.00390625" style="0" customWidth="1"/>
    <col min="18" max="18" width="6.421875" style="0" customWidth="1"/>
    <col min="19" max="19" width="16.8515625" style="0" customWidth="1"/>
    <col min="20" max="20" width="12.00390625" style="0" customWidth="1"/>
  </cols>
  <sheetData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1:20" ht="12.75">
      <c r="A12" s="812" t="s">
        <v>0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1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2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3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4" t="s">
        <v>1066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12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20" ht="38.25">
      <c r="A18" s="350" t="s">
        <v>4</v>
      </c>
      <c r="B18" s="350" t="s">
        <v>5</v>
      </c>
      <c r="C18" s="3" t="s">
        <v>6</v>
      </c>
      <c r="D18" s="4" t="s">
        <v>7</v>
      </c>
      <c r="E18" s="4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3" t="s">
        <v>957</v>
      </c>
      <c r="L18" s="3" t="s">
        <v>15</v>
      </c>
      <c r="M18" s="196" t="s">
        <v>583</v>
      </c>
      <c r="N18" s="197" t="s">
        <v>584</v>
      </c>
      <c r="O18" s="197" t="s">
        <v>585</v>
      </c>
      <c r="P18" s="197"/>
      <c r="Q18" s="198" t="s">
        <v>586</v>
      </c>
      <c r="R18" s="198" t="s">
        <v>587</v>
      </c>
      <c r="S18" s="199" t="s">
        <v>584</v>
      </c>
      <c r="T18" s="197" t="s">
        <v>588</v>
      </c>
    </row>
    <row r="19" spans="1:20" ht="14.25" thickBot="1">
      <c r="A19" s="151"/>
      <c r="B19" s="152"/>
      <c r="C19" s="405" t="s">
        <v>16</v>
      </c>
      <c r="D19" s="7"/>
      <c r="E19" s="8" t="s">
        <v>7</v>
      </c>
      <c r="F19" s="3"/>
      <c r="G19" s="3"/>
      <c r="H19" s="6"/>
      <c r="I19" s="9"/>
      <c r="J19" s="10"/>
      <c r="K19" s="10"/>
      <c r="L19" s="9" t="s">
        <v>17</v>
      </c>
      <c r="M19" s="200" t="s">
        <v>589</v>
      </c>
      <c r="N19" s="201" t="s">
        <v>590</v>
      </c>
      <c r="O19" s="201" t="s">
        <v>591</v>
      </c>
      <c r="P19" s="201"/>
      <c r="Q19" s="202" t="s">
        <v>592</v>
      </c>
      <c r="R19" s="202" t="s">
        <v>593</v>
      </c>
      <c r="S19" s="203" t="s">
        <v>1051</v>
      </c>
      <c r="T19" s="201" t="s">
        <v>594</v>
      </c>
    </row>
    <row r="20" spans="1:20" ht="12.75">
      <c r="A20" s="122">
        <v>1</v>
      </c>
      <c r="B20" s="150">
        <v>2</v>
      </c>
      <c r="C20" s="392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  <c r="P20" s="9"/>
      <c r="Q20" s="9">
        <v>16</v>
      </c>
      <c r="R20" s="9">
        <v>17</v>
      </c>
      <c r="S20" s="9">
        <v>18</v>
      </c>
      <c r="T20" s="9">
        <v>19</v>
      </c>
    </row>
    <row r="21" spans="1:20" ht="12.75">
      <c r="A21" s="122">
        <v>1</v>
      </c>
      <c r="B21" s="136">
        <v>39343</v>
      </c>
      <c r="C21" s="364" t="s">
        <v>189</v>
      </c>
      <c r="D21" s="14">
        <v>61</v>
      </c>
      <c r="E21" s="467">
        <v>614</v>
      </c>
      <c r="F21" s="14"/>
      <c r="G21" s="14">
        <v>1</v>
      </c>
      <c r="H21" s="15" t="s">
        <v>131</v>
      </c>
      <c r="I21" s="14"/>
      <c r="J21" s="15" t="s">
        <v>29</v>
      </c>
      <c r="K21" s="561" t="s">
        <v>190</v>
      </c>
      <c r="L21" s="16">
        <v>6681.1</v>
      </c>
      <c r="M21" s="241">
        <v>3</v>
      </c>
      <c r="N21" s="744"/>
      <c r="O21" s="744"/>
      <c r="P21" s="205"/>
      <c r="Q21" s="206">
        <v>3</v>
      </c>
      <c r="R21" s="206"/>
      <c r="S21" s="207">
        <v>6681.1</v>
      </c>
      <c r="T21" s="208">
        <f aca="true" t="shared" si="0" ref="T21:T38">IF(M21=0,"N/A",+L21-S21)</f>
        <v>0</v>
      </c>
    </row>
    <row r="22" spans="1:20" ht="12.75">
      <c r="A22" s="122">
        <v>2</v>
      </c>
      <c r="B22" s="140">
        <v>41364</v>
      </c>
      <c r="C22" s="364" t="s">
        <v>189</v>
      </c>
      <c r="D22" s="14">
        <v>61</v>
      </c>
      <c r="E22" s="467">
        <v>614</v>
      </c>
      <c r="F22" s="14"/>
      <c r="G22" s="14">
        <v>1</v>
      </c>
      <c r="H22" s="33" t="s">
        <v>1046</v>
      </c>
      <c r="I22" s="14"/>
      <c r="J22" s="33" t="s">
        <v>122</v>
      </c>
      <c r="K22" s="561" t="s">
        <v>190</v>
      </c>
      <c r="L22" s="16">
        <v>30503</v>
      </c>
      <c r="M22" s="241">
        <v>3</v>
      </c>
      <c r="N22" s="205">
        <f>IF(M22=0,"N/A",+L22/M22)</f>
        <v>10167.666666666666</v>
      </c>
      <c r="O22" s="205">
        <f>IF(M22=0,"N/A",+N22/12)</f>
        <v>847.3055555555555</v>
      </c>
      <c r="P22" s="205"/>
      <c r="Q22" s="206"/>
      <c r="R22" s="206">
        <v>3</v>
      </c>
      <c r="S22" s="207">
        <f>IF(M22=0,"N/A",+N22*Q22+O22*R22)</f>
        <v>2541.9166666666665</v>
      </c>
      <c r="T22" s="208">
        <f>IF(M22=0,"N/A",+L22-S22)</f>
        <v>27961.083333333332</v>
      </c>
    </row>
    <row r="23" spans="1:20" ht="12.75">
      <c r="A23" s="122">
        <v>3</v>
      </c>
      <c r="B23" s="140">
        <v>40962</v>
      </c>
      <c r="C23" s="364" t="s">
        <v>189</v>
      </c>
      <c r="D23" s="14">
        <v>61</v>
      </c>
      <c r="E23" s="467">
        <v>614</v>
      </c>
      <c r="F23" s="14"/>
      <c r="G23" s="14">
        <v>1</v>
      </c>
      <c r="H23" s="61" t="s">
        <v>90</v>
      </c>
      <c r="I23" s="14"/>
      <c r="J23" s="33" t="s">
        <v>122</v>
      </c>
      <c r="K23" s="561" t="s">
        <v>190</v>
      </c>
      <c r="L23" s="16">
        <v>505</v>
      </c>
      <c r="M23" s="241">
        <v>3</v>
      </c>
      <c r="N23" s="205">
        <f>IF(M23=0,"N/A",+L23/M23)</f>
        <v>168.33333333333334</v>
      </c>
      <c r="O23" s="205">
        <f>IF(M23=0,"N/A",+N23/12)</f>
        <v>14.027777777777779</v>
      </c>
      <c r="P23" s="205"/>
      <c r="Q23" s="206">
        <v>1</v>
      </c>
      <c r="R23" s="206">
        <v>4</v>
      </c>
      <c r="S23" s="207">
        <f>IF(M23=0,"N/A",+N23*Q23+O23*R23)</f>
        <v>224.44444444444446</v>
      </c>
      <c r="T23" s="208">
        <f>IF(M23=0,"N/A",+L23-S23)</f>
        <v>280.55555555555554</v>
      </c>
    </row>
    <row r="24" spans="1:20" ht="12.75">
      <c r="A24" s="122">
        <v>4</v>
      </c>
      <c r="B24" s="140">
        <v>40920</v>
      </c>
      <c r="C24" s="364" t="s">
        <v>189</v>
      </c>
      <c r="D24" s="14">
        <v>61</v>
      </c>
      <c r="E24" s="467">
        <v>614</v>
      </c>
      <c r="F24" s="14"/>
      <c r="G24" s="14">
        <v>1</v>
      </c>
      <c r="H24" s="61" t="s">
        <v>898</v>
      </c>
      <c r="I24" s="14"/>
      <c r="J24" s="33" t="s">
        <v>75</v>
      </c>
      <c r="K24" s="561" t="s">
        <v>190</v>
      </c>
      <c r="L24" s="16">
        <v>1829</v>
      </c>
      <c r="M24" s="241">
        <v>3</v>
      </c>
      <c r="N24" s="205">
        <f>IF(M24=0,"N/A",+L24/M24)</f>
        <v>609.6666666666666</v>
      </c>
      <c r="O24" s="205">
        <f>IF(M24=0,"N/A",+N24/12)</f>
        <v>50.80555555555555</v>
      </c>
      <c r="P24" s="205"/>
      <c r="Q24" s="206">
        <v>1</v>
      </c>
      <c r="R24" s="206">
        <v>5</v>
      </c>
      <c r="S24" s="207">
        <f>IF(M24=0,"N/A",+N24*Q24+O24*R24)</f>
        <v>863.6944444444443</v>
      </c>
      <c r="T24" s="208">
        <f>IF(M24=0,"N/A",+L24-S24)</f>
        <v>965.3055555555557</v>
      </c>
    </row>
    <row r="25" spans="1:20" ht="12.75">
      <c r="A25" s="122">
        <v>5</v>
      </c>
      <c r="B25" s="136">
        <v>40247</v>
      </c>
      <c r="C25" s="364" t="s">
        <v>189</v>
      </c>
      <c r="D25" s="181">
        <v>61</v>
      </c>
      <c r="E25" s="462">
        <v>614</v>
      </c>
      <c r="F25" s="150"/>
      <c r="G25" s="181">
        <v>1</v>
      </c>
      <c r="H25" s="281" t="s">
        <v>32</v>
      </c>
      <c r="I25" s="150"/>
      <c r="J25" s="191"/>
      <c r="K25" s="562" t="s">
        <v>190</v>
      </c>
      <c r="L25" s="289">
        <v>8642</v>
      </c>
      <c r="M25" s="247">
        <v>3</v>
      </c>
      <c r="N25" s="754">
        <v>0</v>
      </c>
      <c r="O25" s="743">
        <v>0</v>
      </c>
      <c r="P25" s="209"/>
      <c r="Q25" s="210">
        <v>3</v>
      </c>
      <c r="R25" s="210"/>
      <c r="S25" s="222">
        <v>8642</v>
      </c>
      <c r="T25" s="223">
        <v>0</v>
      </c>
    </row>
    <row r="26" spans="1:20" ht="12.75">
      <c r="A26" s="122">
        <v>6</v>
      </c>
      <c r="B26" s="134">
        <v>41120</v>
      </c>
      <c r="C26" s="160" t="s">
        <v>189</v>
      </c>
      <c r="D26" s="125">
        <v>61</v>
      </c>
      <c r="E26" s="462">
        <v>614</v>
      </c>
      <c r="F26" s="107"/>
      <c r="G26" s="24"/>
      <c r="H26" s="191" t="s">
        <v>922</v>
      </c>
      <c r="I26" s="127"/>
      <c r="J26" s="181" t="s">
        <v>923</v>
      </c>
      <c r="K26" s="562" t="s">
        <v>190</v>
      </c>
      <c r="L26" s="587">
        <v>5129.52</v>
      </c>
      <c r="M26" s="241">
        <v>3</v>
      </c>
      <c r="N26" s="205">
        <f>IF(M26=0,"N/A",+L26/M26)</f>
        <v>1709.8400000000001</v>
      </c>
      <c r="O26" s="205">
        <f>IF(M26=0,"N/A",+N26/12)</f>
        <v>142.48666666666668</v>
      </c>
      <c r="P26" s="205">
        <f>O26+O22+O23+O24+O25</f>
        <v>1054.6255555555556</v>
      </c>
      <c r="Q26" s="206"/>
      <c r="R26" s="206">
        <v>11</v>
      </c>
      <c r="S26" s="207">
        <f>IF(M26=0,"N/A",+N26*Q26+O26*R26)</f>
        <v>1567.3533333333335</v>
      </c>
      <c r="T26" s="208">
        <f>IF(M26=0,"N/A",+L26-S26)</f>
        <v>3562.166666666667</v>
      </c>
    </row>
    <row r="27" spans="1:20" ht="12.75">
      <c r="A27" s="122">
        <v>7</v>
      </c>
      <c r="B27" s="136">
        <v>40150</v>
      </c>
      <c r="C27" s="364" t="s">
        <v>189</v>
      </c>
      <c r="D27" s="14">
        <v>61</v>
      </c>
      <c r="E27" s="476">
        <v>616</v>
      </c>
      <c r="F27" s="26"/>
      <c r="G27" s="26">
        <v>1</v>
      </c>
      <c r="H27" s="158" t="s">
        <v>38</v>
      </c>
      <c r="I27" s="26"/>
      <c r="J27" s="18" t="s">
        <v>102</v>
      </c>
      <c r="K27" s="561" t="s">
        <v>190</v>
      </c>
      <c r="L27" s="16">
        <v>4988</v>
      </c>
      <c r="M27" s="241">
        <v>3</v>
      </c>
      <c r="N27" s="744"/>
      <c r="O27" s="744"/>
      <c r="P27" s="205">
        <f>+O27</f>
        <v>0</v>
      </c>
      <c r="Q27" s="206">
        <v>3</v>
      </c>
      <c r="R27" s="206"/>
      <c r="S27" s="207">
        <v>4988</v>
      </c>
      <c r="T27" s="208">
        <f t="shared" si="0"/>
        <v>0</v>
      </c>
    </row>
    <row r="28" spans="1:20" ht="12.75">
      <c r="A28" s="122">
        <v>8</v>
      </c>
      <c r="B28" s="140">
        <v>41059</v>
      </c>
      <c r="C28" s="364" t="s">
        <v>189</v>
      </c>
      <c r="D28" s="14">
        <v>61</v>
      </c>
      <c r="E28" s="276">
        <v>617</v>
      </c>
      <c r="F28" s="14"/>
      <c r="G28" s="14">
        <v>1</v>
      </c>
      <c r="H28" s="61" t="s">
        <v>18</v>
      </c>
      <c r="I28" s="15"/>
      <c r="J28" s="15" t="s">
        <v>19</v>
      </c>
      <c r="K28" s="561" t="s">
        <v>190</v>
      </c>
      <c r="L28" s="16">
        <v>4529.8</v>
      </c>
      <c r="M28" s="241">
        <v>10</v>
      </c>
      <c r="N28" s="205">
        <f aca="true" t="shared" si="1" ref="N28:N36">IF(M28=0,"N/A",+L28/M28)</f>
        <v>452.98</v>
      </c>
      <c r="O28" s="205">
        <f aca="true" t="shared" si="2" ref="O28:O36">IF(M28=0,"N/A",+N28/12)</f>
        <v>37.748333333333335</v>
      </c>
      <c r="P28" s="205"/>
      <c r="Q28" s="206">
        <v>1</v>
      </c>
      <c r="R28" s="206">
        <v>1</v>
      </c>
      <c r="S28" s="207">
        <f aca="true" t="shared" si="3" ref="S28:S36">IF(M28=0,"N/A",+N28*Q28+O28*R28)</f>
        <v>490.72833333333335</v>
      </c>
      <c r="T28" s="208">
        <f>IF(M28=0,"N/A",+L28-S28)</f>
        <v>4039.0716666666667</v>
      </c>
    </row>
    <row r="29" spans="1:20" ht="12.75">
      <c r="A29" s="122">
        <v>9</v>
      </c>
      <c r="B29" s="136">
        <v>37351</v>
      </c>
      <c r="C29" s="364" t="s">
        <v>189</v>
      </c>
      <c r="D29" s="14">
        <v>61</v>
      </c>
      <c r="E29" s="276">
        <v>617</v>
      </c>
      <c r="F29" s="14"/>
      <c r="G29" s="14">
        <v>1</v>
      </c>
      <c r="H29" s="15" t="s">
        <v>87</v>
      </c>
      <c r="I29" s="15"/>
      <c r="J29" s="15" t="s">
        <v>19</v>
      </c>
      <c r="K29" s="561" t="s">
        <v>190</v>
      </c>
      <c r="L29" s="16">
        <v>1500</v>
      </c>
      <c r="M29" s="241">
        <v>10</v>
      </c>
      <c r="N29" s="205">
        <v>0</v>
      </c>
      <c r="O29" s="205">
        <v>0</v>
      </c>
      <c r="P29" s="205"/>
      <c r="Q29" s="206">
        <v>10</v>
      </c>
      <c r="R29" s="206"/>
      <c r="S29" s="207">
        <v>1500</v>
      </c>
      <c r="T29" s="208">
        <f t="shared" si="0"/>
        <v>0</v>
      </c>
    </row>
    <row r="30" spans="1:20" ht="12.75">
      <c r="A30" s="122">
        <v>10</v>
      </c>
      <c r="B30" s="123">
        <v>40081</v>
      </c>
      <c r="C30" s="364" t="s">
        <v>189</v>
      </c>
      <c r="D30" s="105">
        <v>61</v>
      </c>
      <c r="E30" s="490">
        <v>617</v>
      </c>
      <c r="F30" s="107"/>
      <c r="G30" s="24">
        <v>1</v>
      </c>
      <c r="H30" s="127" t="s">
        <v>473</v>
      </c>
      <c r="I30" s="125"/>
      <c r="J30" s="126"/>
      <c r="K30" s="562" t="s">
        <v>190</v>
      </c>
      <c r="L30" s="128">
        <v>7500</v>
      </c>
      <c r="M30" s="241">
        <v>10</v>
      </c>
      <c r="N30" s="205">
        <f t="shared" si="1"/>
        <v>750</v>
      </c>
      <c r="O30" s="205">
        <f t="shared" si="2"/>
        <v>62.5</v>
      </c>
      <c r="P30" s="205"/>
      <c r="Q30" s="206">
        <v>3</v>
      </c>
      <c r="R30" s="206">
        <v>9</v>
      </c>
      <c r="S30" s="207">
        <f t="shared" si="3"/>
        <v>2812.5</v>
      </c>
      <c r="T30" s="208">
        <f t="shared" si="0"/>
        <v>4687.5</v>
      </c>
    </row>
    <row r="31" spans="1:20" ht="12.75">
      <c r="A31" s="122">
        <v>11</v>
      </c>
      <c r="B31" s="136">
        <v>40816</v>
      </c>
      <c r="C31" s="364" t="s">
        <v>189</v>
      </c>
      <c r="D31" s="181">
        <v>61</v>
      </c>
      <c r="E31" s="479">
        <v>617</v>
      </c>
      <c r="F31" s="150"/>
      <c r="G31" s="181">
        <v>1</v>
      </c>
      <c r="H31" s="191" t="s">
        <v>145</v>
      </c>
      <c r="I31" s="181"/>
      <c r="J31" s="191" t="s">
        <v>43</v>
      </c>
      <c r="K31" s="562" t="s">
        <v>190</v>
      </c>
      <c r="L31" s="289">
        <v>2625</v>
      </c>
      <c r="M31" s="247">
        <v>5</v>
      </c>
      <c r="N31" s="287">
        <f t="shared" si="1"/>
        <v>525</v>
      </c>
      <c r="O31" s="209">
        <f t="shared" si="2"/>
        <v>43.75</v>
      </c>
      <c r="P31" s="209"/>
      <c r="Q31" s="210">
        <v>1</v>
      </c>
      <c r="R31" s="210">
        <v>9</v>
      </c>
      <c r="S31" s="222">
        <f>IF(M31=0,"N/A",+N31*Q31+O31*R31)</f>
        <v>918.75</v>
      </c>
      <c r="T31" s="223">
        <f>IF(M31=0,"N/A",+L31-S31)</f>
        <v>1706.25</v>
      </c>
    </row>
    <row r="32" spans="1:20" ht="12.75">
      <c r="A32" s="122">
        <v>12</v>
      </c>
      <c r="B32" s="136">
        <v>40847</v>
      </c>
      <c r="C32" s="364" t="s">
        <v>189</v>
      </c>
      <c r="D32" s="181">
        <v>61</v>
      </c>
      <c r="E32" s="479">
        <v>617</v>
      </c>
      <c r="F32" s="150"/>
      <c r="G32" s="181">
        <v>1</v>
      </c>
      <c r="H32" s="281" t="s">
        <v>817</v>
      </c>
      <c r="I32" s="150"/>
      <c r="J32" s="191"/>
      <c r="K32" s="562" t="s">
        <v>190</v>
      </c>
      <c r="L32" s="289">
        <v>6264</v>
      </c>
      <c r="M32" s="247">
        <v>10</v>
      </c>
      <c r="N32" s="287">
        <f t="shared" si="1"/>
        <v>626.4</v>
      </c>
      <c r="O32" s="209">
        <f t="shared" si="2"/>
        <v>52.199999999999996</v>
      </c>
      <c r="P32" s="209"/>
      <c r="Q32" s="210">
        <v>1</v>
      </c>
      <c r="R32" s="210">
        <v>8</v>
      </c>
      <c r="S32" s="222">
        <f>IF(M32=0,"N/A",+N32*Q32+O32*R32)</f>
        <v>1044</v>
      </c>
      <c r="T32" s="223">
        <f>IF(M32=0,"N/A",+L32-S32)</f>
        <v>5220</v>
      </c>
    </row>
    <row r="33" spans="1:20" ht="12.75">
      <c r="A33" s="122">
        <v>13</v>
      </c>
      <c r="B33" s="136">
        <v>37652</v>
      </c>
      <c r="C33" s="364" t="s">
        <v>189</v>
      </c>
      <c r="D33" s="14">
        <v>61</v>
      </c>
      <c r="E33" s="276">
        <v>617</v>
      </c>
      <c r="F33" s="14">
        <v>125150</v>
      </c>
      <c r="G33" s="14">
        <v>1</v>
      </c>
      <c r="H33" s="15" t="s">
        <v>192</v>
      </c>
      <c r="I33" s="15"/>
      <c r="J33" s="15" t="s">
        <v>19</v>
      </c>
      <c r="K33" s="15" t="s">
        <v>30</v>
      </c>
      <c r="L33" s="16">
        <v>3200</v>
      </c>
      <c r="M33" s="241">
        <v>10</v>
      </c>
      <c r="N33" s="205">
        <f t="shared" si="1"/>
        <v>320</v>
      </c>
      <c r="O33" s="205">
        <f t="shared" si="2"/>
        <v>26.666666666666668</v>
      </c>
      <c r="P33" s="205"/>
      <c r="Q33" s="206">
        <v>9</v>
      </c>
      <c r="R33" s="206">
        <v>5</v>
      </c>
      <c r="S33" s="207">
        <f t="shared" si="3"/>
        <v>3013.3333333333335</v>
      </c>
      <c r="T33" s="208">
        <f t="shared" si="0"/>
        <v>186.66666666666652</v>
      </c>
    </row>
    <row r="34" spans="1:20" ht="12.75">
      <c r="A34" s="122">
        <v>14</v>
      </c>
      <c r="B34" s="136">
        <v>40150</v>
      </c>
      <c r="C34" s="364" t="s">
        <v>189</v>
      </c>
      <c r="D34" s="14">
        <v>61</v>
      </c>
      <c r="E34" s="276">
        <v>617</v>
      </c>
      <c r="F34" s="14"/>
      <c r="G34" s="14">
        <v>2</v>
      </c>
      <c r="H34" s="61" t="s">
        <v>56</v>
      </c>
      <c r="I34" s="14"/>
      <c r="J34" s="61" t="s">
        <v>25</v>
      </c>
      <c r="K34" s="15" t="s">
        <v>30</v>
      </c>
      <c r="L34" s="16">
        <v>2795</v>
      </c>
      <c r="M34" s="241">
        <v>5</v>
      </c>
      <c r="N34" s="205">
        <f t="shared" si="1"/>
        <v>559</v>
      </c>
      <c r="O34" s="205">
        <f t="shared" si="2"/>
        <v>46.583333333333336</v>
      </c>
      <c r="P34" s="205"/>
      <c r="Q34" s="206">
        <v>3</v>
      </c>
      <c r="R34" s="206">
        <v>6</v>
      </c>
      <c r="S34" s="207">
        <f t="shared" si="3"/>
        <v>1956.5</v>
      </c>
      <c r="T34" s="208">
        <f t="shared" si="0"/>
        <v>838.5</v>
      </c>
    </row>
    <row r="35" spans="1:20" ht="12.75">
      <c r="A35" s="122">
        <v>15</v>
      </c>
      <c r="B35" s="136">
        <v>39944</v>
      </c>
      <c r="C35" s="364" t="s">
        <v>189</v>
      </c>
      <c r="D35" s="14">
        <v>61</v>
      </c>
      <c r="E35" s="276">
        <v>617</v>
      </c>
      <c r="F35" s="15"/>
      <c r="G35" s="14">
        <v>1</v>
      </c>
      <c r="H35" s="61" t="s">
        <v>194</v>
      </c>
      <c r="I35" s="29"/>
      <c r="J35" s="144" t="s">
        <v>499</v>
      </c>
      <c r="K35" s="15" t="s">
        <v>30</v>
      </c>
      <c r="L35" s="16">
        <v>6201.36</v>
      </c>
      <c r="M35" s="241">
        <v>5</v>
      </c>
      <c r="N35" s="205">
        <f t="shared" si="1"/>
        <v>1240.272</v>
      </c>
      <c r="O35" s="205">
        <f t="shared" si="2"/>
        <v>103.356</v>
      </c>
      <c r="P35" s="205"/>
      <c r="Q35" s="206">
        <v>4</v>
      </c>
      <c r="R35" s="206">
        <v>1</v>
      </c>
      <c r="S35" s="207">
        <f t="shared" si="3"/>
        <v>5064.4439999999995</v>
      </c>
      <c r="T35" s="208">
        <f t="shared" si="0"/>
        <v>1136.9160000000002</v>
      </c>
    </row>
    <row r="36" spans="1:20" ht="12.75">
      <c r="A36" s="122">
        <v>16</v>
      </c>
      <c r="B36" s="136">
        <v>37652</v>
      </c>
      <c r="C36" s="364" t="s">
        <v>189</v>
      </c>
      <c r="D36" s="14">
        <v>61</v>
      </c>
      <c r="E36" s="276">
        <v>617</v>
      </c>
      <c r="F36" s="14"/>
      <c r="G36" s="14">
        <v>1</v>
      </c>
      <c r="H36" s="15" t="s">
        <v>40</v>
      </c>
      <c r="I36" s="14"/>
      <c r="J36" s="15" t="s">
        <v>19</v>
      </c>
      <c r="K36" s="15" t="s">
        <v>30</v>
      </c>
      <c r="L36" s="16">
        <v>1750</v>
      </c>
      <c r="M36" s="241">
        <v>10</v>
      </c>
      <c r="N36" s="205">
        <f t="shared" si="1"/>
        <v>175</v>
      </c>
      <c r="O36" s="205">
        <f t="shared" si="2"/>
        <v>14.583333333333334</v>
      </c>
      <c r="P36" s="205"/>
      <c r="Q36" s="206">
        <v>9</v>
      </c>
      <c r="R36" s="206">
        <v>5</v>
      </c>
      <c r="S36" s="207">
        <f t="shared" si="3"/>
        <v>1647.9166666666667</v>
      </c>
      <c r="T36" s="208">
        <f t="shared" si="0"/>
        <v>102.08333333333326</v>
      </c>
    </row>
    <row r="37" spans="1:20" ht="12.75">
      <c r="A37" s="122">
        <v>17</v>
      </c>
      <c r="B37" s="136">
        <v>36889</v>
      </c>
      <c r="C37" s="364" t="s">
        <v>189</v>
      </c>
      <c r="D37" s="14">
        <v>61</v>
      </c>
      <c r="E37" s="276">
        <v>617</v>
      </c>
      <c r="F37" s="14">
        <v>125158</v>
      </c>
      <c r="G37" s="14">
        <v>1</v>
      </c>
      <c r="H37" s="15" t="s">
        <v>26</v>
      </c>
      <c r="I37" s="14"/>
      <c r="J37" s="15" t="s">
        <v>19</v>
      </c>
      <c r="K37" s="15" t="s">
        <v>30</v>
      </c>
      <c r="L37" s="16">
        <v>2494</v>
      </c>
      <c r="M37" s="241">
        <v>10</v>
      </c>
      <c r="N37" s="744"/>
      <c r="O37" s="744"/>
      <c r="P37" s="205"/>
      <c r="Q37" s="206">
        <v>10</v>
      </c>
      <c r="R37" s="206">
        <v>6</v>
      </c>
      <c r="S37" s="207">
        <v>2494</v>
      </c>
      <c r="T37" s="208">
        <f t="shared" si="0"/>
        <v>0</v>
      </c>
    </row>
    <row r="38" spans="1:20" ht="12.75">
      <c r="A38" s="122">
        <v>18</v>
      </c>
      <c r="B38" s="136">
        <v>36889</v>
      </c>
      <c r="C38" s="364" t="s">
        <v>189</v>
      </c>
      <c r="D38" s="14">
        <v>61</v>
      </c>
      <c r="E38" s="276">
        <v>617</v>
      </c>
      <c r="F38" s="14"/>
      <c r="G38" s="14">
        <v>1</v>
      </c>
      <c r="H38" s="15" t="s">
        <v>96</v>
      </c>
      <c r="I38" s="14" t="s">
        <v>193</v>
      </c>
      <c r="J38" s="15" t="s">
        <v>43</v>
      </c>
      <c r="K38" s="15" t="s">
        <v>30</v>
      </c>
      <c r="L38" s="16">
        <v>3259.99</v>
      </c>
      <c r="M38" s="241">
        <v>5</v>
      </c>
      <c r="N38" s="744"/>
      <c r="O38" s="744"/>
      <c r="P38" s="205">
        <f>+O28+O29+O30+O31+O32+O33+O34+O35+O36+O37+O38</f>
        <v>387.38766666666663</v>
      </c>
      <c r="Q38" s="206">
        <v>5</v>
      </c>
      <c r="R38" s="206">
        <v>6</v>
      </c>
      <c r="S38" s="207">
        <v>3259.99</v>
      </c>
      <c r="T38" s="208">
        <f t="shared" si="0"/>
        <v>0</v>
      </c>
    </row>
    <row r="39" spans="1:20" ht="15">
      <c r="A39" s="59"/>
      <c r="B39" s="20"/>
      <c r="L39" s="389">
        <f>SUM(L21:L38)</f>
        <v>100396.77</v>
      </c>
      <c r="M39" s="240"/>
      <c r="N39" s="262">
        <f>SUM(N21:N38)</f>
        <v>17304.158666666666</v>
      </c>
      <c r="O39" s="262">
        <f>SUM(O22:O38)</f>
        <v>1442.013222222222</v>
      </c>
      <c r="P39" s="262">
        <f>SUM(P22:P38)</f>
        <v>1442.0132222222223</v>
      </c>
      <c r="Q39" s="261"/>
      <c r="R39" s="261"/>
      <c r="S39" s="262">
        <f>SUM(S21:S38)</f>
        <v>49710.67122222221</v>
      </c>
      <c r="T39" s="259">
        <f>SUM(T21:T38)</f>
        <v>50686.09877777778</v>
      </c>
    </row>
    <row r="40" ht="12.75">
      <c r="P40" s="506"/>
    </row>
    <row r="41" spans="15:19" ht="12.75">
      <c r="O41" s="506"/>
      <c r="P41" s="506"/>
      <c r="S41" s="80"/>
    </row>
    <row r="43" ht="12.75">
      <c r="P43" s="506"/>
    </row>
    <row r="48" spans="12:13" ht="12.75">
      <c r="L48" s="20"/>
      <c r="M48" s="20"/>
    </row>
    <row r="49" spans="2:19" ht="12.75">
      <c r="B49" s="616" t="s">
        <v>53</v>
      </c>
      <c r="C49" s="813"/>
      <c r="D49" s="813"/>
      <c r="E49" s="813"/>
      <c r="F49" s="813"/>
      <c r="G49" s="48"/>
      <c r="H49" s="118"/>
      <c r="I49" s="118"/>
      <c r="J49" s="119"/>
      <c r="K49" s="282"/>
      <c r="L49" s="23"/>
      <c r="M49" s="20"/>
      <c r="O49" s="282"/>
      <c r="P49" s="119"/>
      <c r="Q49" s="265"/>
      <c r="R49" s="265"/>
      <c r="S49" s="265"/>
    </row>
    <row r="50" spans="2:19" ht="12.75">
      <c r="B50" s="810" t="s">
        <v>52</v>
      </c>
      <c r="C50" s="810"/>
      <c r="D50" s="810"/>
      <c r="E50" s="810"/>
      <c r="F50" s="810"/>
      <c r="G50" s="20"/>
      <c r="H50" s="810" t="s">
        <v>188</v>
      </c>
      <c r="I50" s="810"/>
      <c r="J50" s="810"/>
      <c r="K50" s="810"/>
      <c r="L50" s="50"/>
      <c r="M50" s="50"/>
      <c r="O50" s="810" t="s">
        <v>582</v>
      </c>
      <c r="P50" s="810"/>
      <c r="Q50" s="810"/>
      <c r="R50" s="810"/>
      <c r="S50" s="810"/>
    </row>
    <row r="51" spans="3:16" ht="12.75">
      <c r="C51" s="50"/>
      <c r="D51" s="50"/>
      <c r="E51" s="50"/>
      <c r="G51" s="811"/>
      <c r="H51" s="811"/>
      <c r="J51" s="20"/>
      <c r="K51" s="20"/>
      <c r="L51" s="20"/>
      <c r="M51" s="20"/>
      <c r="O51" s="20"/>
      <c r="P51" s="20"/>
    </row>
  </sheetData>
  <sheetProtection/>
  <mergeCells count="10">
    <mergeCell ref="H50:K50"/>
    <mergeCell ref="O50:S50"/>
    <mergeCell ref="G51:H51"/>
    <mergeCell ref="A12:T12"/>
    <mergeCell ref="A13:T13"/>
    <mergeCell ref="A14:T14"/>
    <mergeCell ref="A15:T15"/>
    <mergeCell ref="A16:T16"/>
    <mergeCell ref="C49:F49"/>
    <mergeCell ref="B50:F50"/>
  </mergeCells>
  <printOptions/>
  <pageMargins left="0.15763888888888888" right="0.15763888888888888" top="0.19652777777777777" bottom="0.15" header="0.5118055555555556" footer="0.5118055555555556"/>
  <pageSetup fitToWidth="3" horizontalDpi="300" verticalDpi="3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T49"/>
  <sheetViews>
    <sheetView zoomScalePageLayoutView="0" workbookViewId="0" topLeftCell="B7">
      <selection activeCell="L41" sqref="L41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6.28125" style="0" customWidth="1"/>
    <col min="4" max="5" width="7.421875" style="0" customWidth="1"/>
    <col min="6" max="6" width="4.140625" style="0" customWidth="1"/>
    <col min="7" max="7" width="4.421875" style="0" customWidth="1"/>
    <col min="8" max="8" width="29.28125" style="0" customWidth="1"/>
    <col min="9" max="9" width="4.8515625" style="0" customWidth="1"/>
    <col min="10" max="10" width="14.28125" style="0" customWidth="1"/>
    <col min="11" max="11" width="26.7109375" style="0" customWidth="1"/>
    <col min="12" max="12" width="13.421875" style="0" customWidth="1"/>
    <col min="13" max="13" width="4.28125" style="0" customWidth="1"/>
    <col min="14" max="14" width="12.28125" style="0" customWidth="1"/>
    <col min="15" max="15" width="11.28125" style="0" customWidth="1"/>
    <col min="16" max="16" width="11.7109375" style="0" customWidth="1"/>
    <col min="17" max="17" width="6.57421875" style="0" customWidth="1"/>
    <col min="18" max="18" width="6.8515625" style="0" customWidth="1"/>
    <col min="19" max="19" width="16.421875" style="0" bestFit="1" customWidth="1"/>
  </cols>
  <sheetData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1:20" ht="12.75">
      <c r="A12" s="812" t="s">
        <v>0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1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2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3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4" t="s">
        <v>1066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12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20" ht="25.5">
      <c r="A18" s="156" t="s">
        <v>4</v>
      </c>
      <c r="B18" s="156" t="s">
        <v>5</v>
      </c>
      <c r="C18" s="156" t="s">
        <v>6</v>
      </c>
      <c r="D18" s="185" t="s">
        <v>7</v>
      </c>
      <c r="E18" s="406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3" t="s">
        <v>957</v>
      </c>
      <c r="L18" s="3" t="s">
        <v>15</v>
      </c>
      <c r="M18" s="196" t="s">
        <v>583</v>
      </c>
      <c r="N18" s="197" t="s">
        <v>584</v>
      </c>
      <c r="O18" s="197" t="s">
        <v>585</v>
      </c>
      <c r="P18" s="197"/>
      <c r="Q18" s="198" t="s">
        <v>586</v>
      </c>
      <c r="R18" s="198" t="s">
        <v>587</v>
      </c>
      <c r="S18" s="199" t="s">
        <v>584</v>
      </c>
      <c r="T18" s="197" t="s">
        <v>588</v>
      </c>
    </row>
    <row r="19" spans="1:20" ht="14.25" thickBot="1">
      <c r="A19" s="151"/>
      <c r="B19" s="152"/>
      <c r="C19" s="156" t="s">
        <v>16</v>
      </c>
      <c r="D19" s="186"/>
      <c r="E19" s="407" t="s">
        <v>7</v>
      </c>
      <c r="F19" s="3"/>
      <c r="G19" s="3"/>
      <c r="H19" s="6"/>
      <c r="I19" s="9"/>
      <c r="J19" s="10"/>
      <c r="K19" s="10"/>
      <c r="L19" s="9" t="s">
        <v>17</v>
      </c>
      <c r="M19" s="200" t="s">
        <v>589</v>
      </c>
      <c r="N19" s="201" t="s">
        <v>590</v>
      </c>
      <c r="O19" s="201" t="s">
        <v>591</v>
      </c>
      <c r="P19" s="201"/>
      <c r="Q19" s="202" t="s">
        <v>592</v>
      </c>
      <c r="R19" s="202" t="s">
        <v>593</v>
      </c>
      <c r="S19" s="203" t="s">
        <v>1051</v>
      </c>
      <c r="T19" s="201" t="s">
        <v>594</v>
      </c>
    </row>
    <row r="20" spans="1:20" ht="12.75">
      <c r="A20" s="122">
        <v>1</v>
      </c>
      <c r="B20" s="150">
        <v>2</v>
      </c>
      <c r="C20" s="150">
        <v>3</v>
      </c>
      <c r="D20" s="150">
        <v>4</v>
      </c>
      <c r="E20" s="392">
        <v>5</v>
      </c>
      <c r="F20" s="9">
        <v>6</v>
      </c>
      <c r="G20" s="165">
        <v>7</v>
      </c>
      <c r="H20" s="165">
        <v>8</v>
      </c>
      <c r="I20" s="165">
        <v>9</v>
      </c>
      <c r="J20" s="165">
        <v>10</v>
      </c>
      <c r="K20" s="165">
        <v>11</v>
      </c>
      <c r="L20" s="165">
        <v>12</v>
      </c>
      <c r="M20" s="165">
        <v>13</v>
      </c>
      <c r="N20" s="165">
        <v>14</v>
      </c>
      <c r="O20" s="165">
        <v>15</v>
      </c>
      <c r="P20" s="165"/>
      <c r="Q20" s="9">
        <v>16</v>
      </c>
      <c r="R20" s="9">
        <v>17</v>
      </c>
      <c r="S20" s="9">
        <v>18</v>
      </c>
      <c r="T20" s="9">
        <v>19</v>
      </c>
    </row>
    <row r="21" spans="1:20" ht="12.75">
      <c r="A21" s="122">
        <v>1</v>
      </c>
      <c r="B21" s="140">
        <v>41033</v>
      </c>
      <c r="C21" s="180">
        <v>3</v>
      </c>
      <c r="D21" s="181">
        <v>61</v>
      </c>
      <c r="E21" s="492">
        <v>614</v>
      </c>
      <c r="F21" s="519"/>
      <c r="G21" s="181">
        <v>1</v>
      </c>
      <c r="H21" s="191" t="s">
        <v>131</v>
      </c>
      <c r="I21" s="191"/>
      <c r="J21" s="191" t="s">
        <v>29</v>
      </c>
      <c r="K21" s="191" t="s">
        <v>195</v>
      </c>
      <c r="L21" s="128">
        <v>4866</v>
      </c>
      <c r="M21" s="247">
        <v>3</v>
      </c>
      <c r="N21" s="222">
        <f>IF(M21=0,"N/A",+L21/M21)</f>
        <v>1622</v>
      </c>
      <c r="O21" s="222">
        <f>IF(M21=0,"N/A",+N21/12)</f>
        <v>135.16666666666666</v>
      </c>
      <c r="P21" s="222"/>
      <c r="Q21" s="206">
        <v>1</v>
      </c>
      <c r="R21" s="206">
        <v>1</v>
      </c>
      <c r="S21" s="207">
        <f>IF(M21=0,"N/A",+N21*Q21+O21*R21)</f>
        <v>1757.1666666666667</v>
      </c>
      <c r="T21" s="208">
        <f>IF(M21=0,"N/A",+L21-S21)</f>
        <v>3108.833333333333</v>
      </c>
    </row>
    <row r="22" spans="1:20" ht="12.75">
      <c r="A22" s="122">
        <v>2</v>
      </c>
      <c r="B22" s="140">
        <v>41033</v>
      </c>
      <c r="C22" s="180">
        <v>3</v>
      </c>
      <c r="D22" s="181">
        <v>61</v>
      </c>
      <c r="E22" s="492">
        <v>614</v>
      </c>
      <c r="F22" s="519"/>
      <c r="G22" s="181">
        <v>1</v>
      </c>
      <c r="H22" s="191" t="s">
        <v>32</v>
      </c>
      <c r="I22" s="191"/>
      <c r="J22" s="191"/>
      <c r="K22" s="191" t="s">
        <v>195</v>
      </c>
      <c r="L22" s="128">
        <v>1697</v>
      </c>
      <c r="M22" s="247">
        <v>3</v>
      </c>
      <c r="N22" s="222">
        <f>IF(M22=0,"N/A",+L22/M22)</f>
        <v>565.6666666666666</v>
      </c>
      <c r="O22" s="222">
        <f>IF(M22=0,"N/A",+N22/12)</f>
        <v>47.138888888888886</v>
      </c>
      <c r="P22" s="222"/>
      <c r="Q22" s="206">
        <v>1</v>
      </c>
      <c r="R22" s="206">
        <v>1</v>
      </c>
      <c r="S22" s="207">
        <f>IF(M22=0,"N/A",+N22*Q22+O22*R22)</f>
        <v>612.8055555555555</v>
      </c>
      <c r="T22" s="208">
        <f>IF(M22=0,"N/A",+L22-S22)</f>
        <v>1084.1944444444443</v>
      </c>
    </row>
    <row r="23" spans="1:20" ht="12.75">
      <c r="A23" s="122">
        <v>3</v>
      </c>
      <c r="B23" s="140">
        <v>41033</v>
      </c>
      <c r="C23" s="180">
        <v>3</v>
      </c>
      <c r="D23" s="181">
        <v>61</v>
      </c>
      <c r="E23" s="492">
        <v>614</v>
      </c>
      <c r="F23" s="60"/>
      <c r="G23" s="51">
        <v>1</v>
      </c>
      <c r="H23" s="520" t="s">
        <v>31</v>
      </c>
      <c r="I23" s="520"/>
      <c r="J23" s="520" t="s">
        <v>75</v>
      </c>
      <c r="K23" s="520" t="s">
        <v>195</v>
      </c>
      <c r="L23" s="521">
        <v>15237</v>
      </c>
      <c r="M23" s="241">
        <v>3</v>
      </c>
      <c r="N23" s="207">
        <f>IF(M23=0,"N/A",+L23/M23)</f>
        <v>5079</v>
      </c>
      <c r="O23" s="207">
        <f>IF(M23=0,"N/A",+N23/12)</f>
        <v>423.25</v>
      </c>
      <c r="P23" s="207"/>
      <c r="Q23" s="206">
        <v>1</v>
      </c>
      <c r="R23" s="206">
        <v>1</v>
      </c>
      <c r="S23" s="207">
        <f>IF(M23=0,"N/A",+N23*Q23+O23*R23)</f>
        <v>5502.25</v>
      </c>
      <c r="T23" s="208">
        <f>IF(M23=0,"N/A",+L23-S23)</f>
        <v>9734.75</v>
      </c>
    </row>
    <row r="24" spans="1:20" ht="12.75">
      <c r="A24" s="122">
        <v>4</v>
      </c>
      <c r="B24" s="140">
        <v>41033</v>
      </c>
      <c r="C24" s="180">
        <v>3</v>
      </c>
      <c r="D24" s="14">
        <v>61</v>
      </c>
      <c r="E24" s="467">
        <v>614</v>
      </c>
      <c r="F24" s="14"/>
      <c r="G24" s="14">
        <v>1</v>
      </c>
      <c r="H24" s="33" t="s">
        <v>911</v>
      </c>
      <c r="I24" s="14"/>
      <c r="J24" s="15" t="s">
        <v>75</v>
      </c>
      <c r="K24" s="33" t="s">
        <v>195</v>
      </c>
      <c r="L24" s="16">
        <v>1749</v>
      </c>
      <c r="M24" s="241">
        <v>3</v>
      </c>
      <c r="N24" s="305">
        <f>IF(M24=0,"N/A",+L24/M24)</f>
        <v>583</v>
      </c>
      <c r="O24" s="305">
        <f>IF(M24=0,"N/A",+N24/12)</f>
        <v>48.583333333333336</v>
      </c>
      <c r="P24" s="305"/>
      <c r="Q24" s="206">
        <v>1</v>
      </c>
      <c r="R24" s="206">
        <v>1</v>
      </c>
      <c r="S24" s="207">
        <f>IF(M24=0,"N/A",+N24*Q24+O24*R24)</f>
        <v>631.5833333333334</v>
      </c>
      <c r="T24" s="208">
        <f>IF(M24=0,"N/A",+L24-S24)</f>
        <v>1117.4166666666665</v>
      </c>
    </row>
    <row r="25" spans="1:20" ht="12.75">
      <c r="A25" s="122">
        <v>5</v>
      </c>
      <c r="B25" s="123">
        <v>40884</v>
      </c>
      <c r="C25" s="180">
        <v>3</v>
      </c>
      <c r="D25" s="182">
        <v>61</v>
      </c>
      <c r="E25" s="491">
        <v>614</v>
      </c>
      <c r="F25" s="518"/>
      <c r="G25" s="124">
        <v>1</v>
      </c>
      <c r="H25" s="126" t="s">
        <v>62</v>
      </c>
      <c r="I25" s="125"/>
      <c r="J25" s="191" t="s">
        <v>818</v>
      </c>
      <c r="K25" s="191" t="s">
        <v>195</v>
      </c>
      <c r="L25" s="256">
        <v>1406</v>
      </c>
      <c r="M25" s="247">
        <v>3</v>
      </c>
      <c r="N25" s="222">
        <f aca="true" t="shared" si="0" ref="N25:N30">IF(M25=0,"N/A",+L25/M25)</f>
        <v>468.6666666666667</v>
      </c>
      <c r="O25" s="222">
        <f aca="true" t="shared" si="1" ref="O25:O30">IF(M25=0,"N/A",+N25/12)</f>
        <v>39.05555555555556</v>
      </c>
      <c r="P25" s="222">
        <f>+O21+O22+O23+O24+O25</f>
        <v>693.1944444444445</v>
      </c>
      <c r="Q25" s="206">
        <v>1</v>
      </c>
      <c r="R25" s="206">
        <v>6</v>
      </c>
      <c r="S25" s="207">
        <f aca="true" t="shared" si="2" ref="S25:S30">IF(M25=0,"N/A",+N25*Q25+O25*R25)</f>
        <v>703</v>
      </c>
      <c r="T25" s="208">
        <f aca="true" t="shared" si="3" ref="T25:T31">IF(M25=0,"N/A",+L25-S25)</f>
        <v>703</v>
      </c>
    </row>
    <row r="26" spans="1:20" ht="12.75">
      <c r="A26" s="122">
        <v>6</v>
      </c>
      <c r="B26" s="136">
        <v>39597</v>
      </c>
      <c r="C26" s="180">
        <v>3</v>
      </c>
      <c r="D26" s="181">
        <v>61</v>
      </c>
      <c r="E26" s="408">
        <v>616</v>
      </c>
      <c r="F26" s="60"/>
      <c r="G26" s="32">
        <v>1</v>
      </c>
      <c r="H26" s="33" t="s">
        <v>197</v>
      </c>
      <c r="I26" s="32"/>
      <c r="J26" s="33" t="s">
        <v>198</v>
      </c>
      <c r="K26" s="33" t="s">
        <v>195</v>
      </c>
      <c r="L26" s="16">
        <v>4614.34</v>
      </c>
      <c r="M26" s="241">
        <v>3</v>
      </c>
      <c r="N26" s="742"/>
      <c r="O26" s="742"/>
      <c r="P26" s="207">
        <f>+O26</f>
        <v>0</v>
      </c>
      <c r="Q26" s="206">
        <v>3</v>
      </c>
      <c r="R26" s="206"/>
      <c r="S26" s="207">
        <v>4614.34</v>
      </c>
      <c r="T26" s="208">
        <f t="shared" si="3"/>
        <v>0</v>
      </c>
    </row>
    <row r="27" spans="1:20" ht="12.75">
      <c r="A27" s="122">
        <v>7</v>
      </c>
      <c r="B27" s="136">
        <v>40381</v>
      </c>
      <c r="C27" s="180">
        <v>3</v>
      </c>
      <c r="D27" s="181">
        <v>61</v>
      </c>
      <c r="E27" s="493">
        <v>617</v>
      </c>
      <c r="F27" s="150"/>
      <c r="G27" s="181">
        <v>1</v>
      </c>
      <c r="H27" s="191" t="s">
        <v>629</v>
      </c>
      <c r="I27" s="150"/>
      <c r="J27" s="191"/>
      <c r="K27" s="33" t="s">
        <v>195</v>
      </c>
      <c r="L27" s="139">
        <v>1716.8</v>
      </c>
      <c r="M27" s="247">
        <v>5</v>
      </c>
      <c r="N27" s="304">
        <f t="shared" si="0"/>
        <v>343.36</v>
      </c>
      <c r="O27" s="305">
        <f t="shared" si="1"/>
        <v>28.613333333333333</v>
      </c>
      <c r="P27" s="305"/>
      <c r="Q27" s="210">
        <v>2</v>
      </c>
      <c r="R27" s="210">
        <v>11</v>
      </c>
      <c r="S27" s="207">
        <f t="shared" si="2"/>
        <v>1001.4666666666667</v>
      </c>
      <c r="T27" s="208">
        <f>IF(M27=0,"N/A",+L27-S27)</f>
        <v>715.3333333333333</v>
      </c>
    </row>
    <row r="28" spans="1:20" ht="12.75">
      <c r="A28" s="122">
        <v>8</v>
      </c>
      <c r="B28" s="136">
        <v>39163</v>
      </c>
      <c r="C28" s="180">
        <v>3</v>
      </c>
      <c r="D28" s="181">
        <v>61</v>
      </c>
      <c r="E28" s="494">
        <v>617</v>
      </c>
      <c r="F28" s="32"/>
      <c r="G28" s="32">
        <v>1</v>
      </c>
      <c r="H28" s="33" t="s">
        <v>103</v>
      </c>
      <c r="I28" s="33"/>
      <c r="J28" s="33" t="s">
        <v>19</v>
      </c>
      <c r="K28" s="33" t="s">
        <v>195</v>
      </c>
      <c r="L28" s="16">
        <v>8661.63</v>
      </c>
      <c r="M28" s="241">
        <v>10</v>
      </c>
      <c r="N28" s="207">
        <f t="shared" si="0"/>
        <v>866.1629999999999</v>
      </c>
      <c r="O28" s="207">
        <f t="shared" si="1"/>
        <v>72.18024999999999</v>
      </c>
      <c r="P28" s="207"/>
      <c r="Q28" s="206">
        <v>6</v>
      </c>
      <c r="R28" s="206">
        <v>3</v>
      </c>
      <c r="S28" s="207">
        <f t="shared" si="2"/>
        <v>5413.518749999999</v>
      </c>
      <c r="T28" s="208">
        <f t="shared" si="3"/>
        <v>3248.11125</v>
      </c>
    </row>
    <row r="29" spans="1:20" ht="12.75">
      <c r="A29" s="122">
        <v>9</v>
      </c>
      <c r="B29" s="136">
        <v>39163</v>
      </c>
      <c r="C29" s="180">
        <v>3</v>
      </c>
      <c r="D29" s="181">
        <v>61</v>
      </c>
      <c r="E29" s="494">
        <v>617</v>
      </c>
      <c r="F29" s="32"/>
      <c r="G29" s="32">
        <v>1</v>
      </c>
      <c r="H29" s="33" t="s">
        <v>965</v>
      </c>
      <c r="I29" s="33"/>
      <c r="J29" s="33" t="s">
        <v>19</v>
      </c>
      <c r="K29" s="33" t="s">
        <v>195</v>
      </c>
      <c r="L29" s="16">
        <v>3757.24</v>
      </c>
      <c r="M29" s="241">
        <v>10</v>
      </c>
      <c r="N29" s="207">
        <f t="shared" si="0"/>
        <v>375.724</v>
      </c>
      <c r="O29" s="207">
        <f t="shared" si="1"/>
        <v>31.310333333333332</v>
      </c>
      <c r="P29" s="207"/>
      <c r="Q29" s="206">
        <v>6</v>
      </c>
      <c r="R29" s="206">
        <v>3</v>
      </c>
      <c r="S29" s="207">
        <f t="shared" si="2"/>
        <v>2348.275</v>
      </c>
      <c r="T29" s="208">
        <f t="shared" si="3"/>
        <v>1408.9649999999997</v>
      </c>
    </row>
    <row r="30" spans="1:20" ht="12.75">
      <c r="A30" s="122">
        <v>10</v>
      </c>
      <c r="B30" s="136">
        <v>39163</v>
      </c>
      <c r="C30" s="180">
        <v>3</v>
      </c>
      <c r="D30" s="181">
        <v>61</v>
      </c>
      <c r="E30" s="494">
        <v>617</v>
      </c>
      <c r="F30" s="32"/>
      <c r="G30" s="32">
        <v>1</v>
      </c>
      <c r="H30" s="33" t="s">
        <v>18</v>
      </c>
      <c r="I30" s="33"/>
      <c r="J30" s="33" t="s">
        <v>19</v>
      </c>
      <c r="K30" s="33" t="s">
        <v>195</v>
      </c>
      <c r="L30" s="16">
        <v>3043.84</v>
      </c>
      <c r="M30" s="241">
        <v>10</v>
      </c>
      <c r="N30" s="207">
        <f t="shared" si="0"/>
        <v>304.384</v>
      </c>
      <c r="O30" s="207">
        <f t="shared" si="1"/>
        <v>25.365333333333336</v>
      </c>
      <c r="P30" s="207"/>
      <c r="Q30" s="206">
        <v>6</v>
      </c>
      <c r="R30" s="206">
        <v>3</v>
      </c>
      <c r="S30" s="207">
        <f t="shared" si="2"/>
        <v>1902.4</v>
      </c>
      <c r="T30" s="208">
        <f t="shared" si="3"/>
        <v>1141.44</v>
      </c>
    </row>
    <row r="31" spans="1:20" ht="12.75">
      <c r="A31" s="122">
        <v>11</v>
      </c>
      <c r="B31" s="136">
        <v>39311</v>
      </c>
      <c r="C31" s="180">
        <v>3</v>
      </c>
      <c r="D31" s="181">
        <v>61</v>
      </c>
      <c r="E31" s="494">
        <v>617</v>
      </c>
      <c r="F31" s="32"/>
      <c r="G31" s="32">
        <v>1</v>
      </c>
      <c r="H31" s="33" t="s">
        <v>68</v>
      </c>
      <c r="I31" s="32"/>
      <c r="J31" s="33" t="s">
        <v>25</v>
      </c>
      <c r="K31" s="33" t="s">
        <v>195</v>
      </c>
      <c r="L31" s="16">
        <v>3015</v>
      </c>
      <c r="M31" s="241">
        <v>5</v>
      </c>
      <c r="N31" s="742"/>
      <c r="O31" s="742"/>
      <c r="P31" s="207"/>
      <c r="Q31" s="206">
        <v>5</v>
      </c>
      <c r="R31" s="206"/>
      <c r="S31" s="207">
        <v>3015</v>
      </c>
      <c r="T31" s="208">
        <f t="shared" si="3"/>
        <v>0</v>
      </c>
    </row>
    <row r="32" spans="1:20" ht="12.75">
      <c r="A32" s="122">
        <v>12</v>
      </c>
      <c r="B32" s="140">
        <v>41017</v>
      </c>
      <c r="C32" s="180">
        <v>3</v>
      </c>
      <c r="D32" s="181">
        <v>61</v>
      </c>
      <c r="E32" s="493">
        <v>617</v>
      </c>
      <c r="F32" s="517"/>
      <c r="G32" s="137">
        <v>1</v>
      </c>
      <c r="H32" s="296" t="s">
        <v>908</v>
      </c>
      <c r="I32" s="181"/>
      <c r="J32" s="181"/>
      <c r="K32" s="15" t="s">
        <v>30</v>
      </c>
      <c r="L32" s="368">
        <v>5533.2</v>
      </c>
      <c r="M32" s="247">
        <v>10</v>
      </c>
      <c r="N32" s="522">
        <v>5533.2</v>
      </c>
      <c r="O32" s="222">
        <f>IF(M32=0,"N/A",+N32/12)</f>
        <v>461.09999999999997</v>
      </c>
      <c r="P32" s="222"/>
      <c r="Q32" s="206">
        <v>1</v>
      </c>
      <c r="R32" s="206">
        <v>2</v>
      </c>
      <c r="S32" s="207">
        <f>IF(M32=0,"N/A",+N32*Q32+O32*R32)</f>
        <v>6455.4</v>
      </c>
      <c r="T32" s="208">
        <f>IF(M32=0,"N/A",+L32-S32)</f>
        <v>-922.1999999999998</v>
      </c>
    </row>
    <row r="33" spans="1:20" ht="12.75">
      <c r="A33" s="122">
        <v>13</v>
      </c>
      <c r="B33" s="123">
        <v>38456</v>
      </c>
      <c r="C33" s="180">
        <v>3</v>
      </c>
      <c r="D33" s="14">
        <v>61</v>
      </c>
      <c r="E33" s="493">
        <v>617</v>
      </c>
      <c r="F33" s="15"/>
      <c r="G33" s="14">
        <v>1</v>
      </c>
      <c r="H33" s="15" t="s">
        <v>40</v>
      </c>
      <c r="I33" s="15"/>
      <c r="J33" s="14" t="s">
        <v>19</v>
      </c>
      <c r="K33" s="15" t="s">
        <v>30</v>
      </c>
      <c r="L33" s="696">
        <v>2264.81</v>
      </c>
      <c r="M33" s="241">
        <v>10</v>
      </c>
      <c r="N33" s="207">
        <f>IF(M33=0,"N/A",+L33/M33)</f>
        <v>226.481</v>
      </c>
      <c r="O33" s="207">
        <f>IF(M33=0,"N/A",+N33/12)</f>
        <v>18.873416666666667</v>
      </c>
      <c r="P33" s="207"/>
      <c r="Q33" s="206">
        <v>8</v>
      </c>
      <c r="R33" s="206">
        <v>2</v>
      </c>
      <c r="S33" s="207">
        <f>IF(M33=0,"N/A",+N33*Q33+O33*R33)</f>
        <v>1849.5948333333333</v>
      </c>
      <c r="T33" s="208">
        <f>IF(M33=0,"N/A",+L33-S33)</f>
        <v>415.2151666666666</v>
      </c>
    </row>
    <row r="34" spans="1:20" ht="12.75">
      <c r="A34" s="122">
        <v>14</v>
      </c>
      <c r="B34" s="136">
        <v>36889</v>
      </c>
      <c r="C34" s="180">
        <v>3</v>
      </c>
      <c r="D34" s="181">
        <v>61</v>
      </c>
      <c r="E34" s="494">
        <v>617</v>
      </c>
      <c r="F34" s="33"/>
      <c r="G34" s="32">
        <v>2</v>
      </c>
      <c r="H34" s="33" t="s">
        <v>599</v>
      </c>
      <c r="I34" s="33"/>
      <c r="J34" s="33" t="s">
        <v>19</v>
      </c>
      <c r="K34" s="15" t="s">
        <v>30</v>
      </c>
      <c r="L34" s="16">
        <v>5541.74</v>
      </c>
      <c r="M34" s="241">
        <v>10</v>
      </c>
      <c r="N34" s="742"/>
      <c r="O34" s="742"/>
      <c r="P34" s="207"/>
      <c r="Q34" s="206">
        <v>10</v>
      </c>
      <c r="R34" s="206"/>
      <c r="S34" s="207">
        <v>5541.74</v>
      </c>
      <c r="T34" s="208">
        <f>IF(M34=0,"N/A",+L34-S34)</f>
        <v>0</v>
      </c>
    </row>
    <row r="35" spans="1:20" ht="12.75">
      <c r="A35" s="122">
        <v>15</v>
      </c>
      <c r="B35" s="140">
        <v>41017</v>
      </c>
      <c r="C35" s="180">
        <v>3</v>
      </c>
      <c r="D35" s="181">
        <v>61</v>
      </c>
      <c r="E35" s="493">
        <v>617</v>
      </c>
      <c r="F35" s="517"/>
      <c r="G35" s="137">
        <v>1</v>
      </c>
      <c r="H35" s="181" t="s">
        <v>155</v>
      </c>
      <c r="I35" s="181"/>
      <c r="J35" s="181"/>
      <c r="K35" s="15" t="s">
        <v>30</v>
      </c>
      <c r="L35" s="368">
        <v>6720.01</v>
      </c>
      <c r="M35" s="247">
        <v>10</v>
      </c>
      <c r="N35" s="207">
        <f>IF(M35=0,"N/A",+L35/M35)</f>
        <v>672.001</v>
      </c>
      <c r="O35" s="207">
        <f>IF(M35=0,"N/A",+N35/12)</f>
        <v>56.00008333333333</v>
      </c>
      <c r="P35" s="207"/>
      <c r="Q35" s="206">
        <v>8</v>
      </c>
      <c r="R35" s="206">
        <v>2</v>
      </c>
      <c r="S35" s="207">
        <f>IF(M35=0,"N/A",+N35*Q35+O35*R35)</f>
        <v>5488.0081666666665</v>
      </c>
      <c r="T35" s="208">
        <f>IF(M35=0,"N/A",+L35-S35)</f>
        <v>1232.0018333333337</v>
      </c>
    </row>
    <row r="36" spans="1:20" ht="12.75">
      <c r="A36" s="122">
        <v>16</v>
      </c>
      <c r="B36" s="140">
        <v>41017</v>
      </c>
      <c r="C36" s="180">
        <v>3</v>
      </c>
      <c r="D36" s="181">
        <v>61</v>
      </c>
      <c r="E36" s="493">
        <v>617</v>
      </c>
      <c r="F36" s="517"/>
      <c r="G36" s="137">
        <v>1</v>
      </c>
      <c r="H36" s="181" t="s">
        <v>907</v>
      </c>
      <c r="I36" s="181"/>
      <c r="J36" s="181"/>
      <c r="K36" s="15" t="s">
        <v>30</v>
      </c>
      <c r="L36" s="368">
        <v>4170</v>
      </c>
      <c r="M36" s="247">
        <v>10</v>
      </c>
      <c r="N36" s="207">
        <f>IF(M36=0,"N/A",+L36/M36)</f>
        <v>417</v>
      </c>
      <c r="O36" s="207">
        <f>IF(M36=0,"N/A",+N36/12)</f>
        <v>34.75</v>
      </c>
      <c r="P36" s="207">
        <f>+O36+O35+O33+O32+O30+O29+O28+O27</f>
        <v>728.1927499999999</v>
      </c>
      <c r="Q36" s="206">
        <v>8</v>
      </c>
      <c r="R36" s="206">
        <v>2</v>
      </c>
      <c r="S36" s="207">
        <f>IF(M36=0,"N/A",+N36*Q36+O36*R36)</f>
        <v>3405.5</v>
      </c>
      <c r="T36" s="208">
        <f>IF(M36=0,"N/A",+L36-S36)</f>
        <v>764.5</v>
      </c>
    </row>
    <row r="37" spans="1:20" ht="15">
      <c r="A37" s="108"/>
      <c r="B37" s="31"/>
      <c r="C37" s="37"/>
      <c r="D37" s="73"/>
      <c r="E37" s="73"/>
      <c r="F37" s="212"/>
      <c r="G37" s="73"/>
      <c r="H37" s="212"/>
      <c r="I37" s="212"/>
      <c r="J37" s="212"/>
      <c r="K37" s="212"/>
      <c r="L37" s="42">
        <f>SUM(L21:L36)</f>
        <v>73993.60999999999</v>
      </c>
      <c r="M37" s="251"/>
      <c r="N37" s="267">
        <f>SUM(N21:N36)</f>
        <v>17056.646333333334</v>
      </c>
      <c r="O37" s="267">
        <f>SUM(O21:O36)</f>
        <v>1421.3871944444443</v>
      </c>
      <c r="P37" s="267">
        <f>SUM(P21:P36)</f>
        <v>1421.3871944444445</v>
      </c>
      <c r="Q37" s="252"/>
      <c r="R37" s="252"/>
      <c r="S37" s="267">
        <f>SUM(S21:S36)</f>
        <v>50242.04897222223</v>
      </c>
      <c r="T37" s="268">
        <f>SUM(T21:T36)</f>
        <v>23751.561027777774</v>
      </c>
    </row>
    <row r="38" spans="1:20" ht="12.75">
      <c r="A38" s="108"/>
      <c r="B38" s="31"/>
      <c r="C38" s="37"/>
      <c r="D38" s="73"/>
      <c r="E38" s="73"/>
      <c r="F38" s="212"/>
      <c r="G38" s="73"/>
      <c r="H38" s="212"/>
      <c r="I38" s="212"/>
      <c r="J38" s="212"/>
      <c r="K38" s="212"/>
      <c r="L38" s="42"/>
      <c r="M38" s="213"/>
      <c r="N38" s="216"/>
      <c r="O38" s="216"/>
      <c r="P38" s="216"/>
      <c r="Q38" s="215"/>
      <c r="R38" s="215"/>
      <c r="S38" s="216"/>
      <c r="T38" s="217"/>
    </row>
    <row r="39" spans="1:20" ht="12.75">
      <c r="A39" s="108"/>
      <c r="B39" s="31"/>
      <c r="C39" s="37"/>
      <c r="D39" s="73"/>
      <c r="E39" s="73"/>
      <c r="F39" s="212"/>
      <c r="G39" s="73"/>
      <c r="H39" s="212"/>
      <c r="I39" s="212"/>
      <c r="J39" s="212"/>
      <c r="K39" s="212"/>
      <c r="L39" s="42"/>
      <c r="M39" s="213"/>
      <c r="N39" s="214"/>
      <c r="O39" s="214"/>
      <c r="P39" s="214"/>
      <c r="Q39" s="215"/>
      <c r="R39" s="215"/>
      <c r="S39" s="216"/>
      <c r="T39" s="217"/>
    </row>
    <row r="40" spans="1:20" ht="12.75">
      <c r="A40" s="108"/>
      <c r="B40" s="31"/>
      <c r="C40" s="37"/>
      <c r="D40" s="73"/>
      <c r="E40" s="73"/>
      <c r="F40" s="212"/>
      <c r="G40" s="73"/>
      <c r="H40" s="212"/>
      <c r="I40" s="212"/>
      <c r="J40" s="212"/>
      <c r="K40" s="212"/>
      <c r="L40" s="42"/>
      <c r="M40" s="213"/>
      <c r="N40" s="214"/>
      <c r="O40" s="214"/>
      <c r="P40" s="214"/>
      <c r="Q40" s="215"/>
      <c r="R40" s="215"/>
      <c r="S40" s="216"/>
      <c r="T40" s="217"/>
    </row>
    <row r="41" spans="1:20" ht="12.75">
      <c r="A41" s="108"/>
      <c r="B41" s="31"/>
      <c r="C41" s="37"/>
      <c r="D41" s="73"/>
      <c r="E41" s="73"/>
      <c r="F41" s="212"/>
      <c r="G41" s="73"/>
      <c r="H41" s="212"/>
      <c r="I41" s="212"/>
      <c r="J41" s="212"/>
      <c r="K41" s="212"/>
      <c r="L41" s="42"/>
      <c r="M41" s="213"/>
      <c r="N41" s="214"/>
      <c r="O41" s="214"/>
      <c r="P41" s="214"/>
      <c r="Q41" s="215"/>
      <c r="R41" s="215"/>
      <c r="S41" s="216"/>
      <c r="T41" s="217"/>
    </row>
    <row r="42" spans="1:20" ht="12.75">
      <c r="A42" s="108"/>
      <c r="B42" s="31"/>
      <c r="C42" s="37"/>
      <c r="D42" s="73"/>
      <c r="E42" s="73"/>
      <c r="F42" s="212"/>
      <c r="G42" s="73"/>
      <c r="H42" s="212"/>
      <c r="I42" s="212"/>
      <c r="J42" s="212"/>
      <c r="K42" s="212"/>
      <c r="L42" s="42"/>
      <c r="M42" s="213"/>
      <c r="N42" s="214"/>
      <c r="O42" s="214"/>
      <c r="P42" s="214"/>
      <c r="Q42" s="215"/>
      <c r="R42" s="215"/>
      <c r="S42" s="216"/>
      <c r="T42" s="217"/>
    </row>
    <row r="43" spans="1:20" ht="12.75">
      <c r="A43" s="108"/>
      <c r="B43" s="31"/>
      <c r="C43" s="37"/>
      <c r="D43" s="73"/>
      <c r="E43" s="73"/>
      <c r="F43" s="212"/>
      <c r="G43" s="73"/>
      <c r="H43" s="212"/>
      <c r="I43" s="212"/>
      <c r="J43" s="212"/>
      <c r="K43" s="212"/>
      <c r="L43" s="42"/>
      <c r="M43" s="213"/>
      <c r="N43" s="214"/>
      <c r="O43" s="214"/>
      <c r="P43" s="214"/>
      <c r="Q43" s="215"/>
      <c r="R43" s="215"/>
      <c r="S43" s="216"/>
      <c r="T43" s="217"/>
    </row>
    <row r="44" spans="1:20" ht="12.75">
      <c r="A44" s="108"/>
      <c r="B44" s="31"/>
      <c r="C44" s="37"/>
      <c r="D44" s="73"/>
      <c r="E44" s="73"/>
      <c r="F44" s="212"/>
      <c r="G44" s="73"/>
      <c r="H44" s="212"/>
      <c r="I44" s="212"/>
      <c r="J44" s="212"/>
      <c r="K44" s="212"/>
      <c r="L44" s="42"/>
      <c r="M44" s="213"/>
      <c r="N44" s="214"/>
      <c r="O44" s="214"/>
      <c r="P44" s="214"/>
      <c r="Q44" s="215"/>
      <c r="R44" s="215"/>
      <c r="S44" s="216"/>
      <c r="T44" s="217"/>
    </row>
    <row r="45" spans="1:13" ht="12.75">
      <c r="A45" s="108"/>
      <c r="L45" s="20"/>
      <c r="M45" s="20"/>
    </row>
    <row r="46" spans="1:19" ht="12.75">
      <c r="A46" s="108"/>
      <c r="B46" s="616" t="s">
        <v>53</v>
      </c>
      <c r="C46" s="813"/>
      <c r="D46" s="813"/>
      <c r="E46" s="813"/>
      <c r="F46" s="813"/>
      <c r="G46" s="48"/>
      <c r="H46" s="118"/>
      <c r="I46" s="118"/>
      <c r="J46" s="119"/>
      <c r="K46" s="282"/>
      <c r="L46" s="23"/>
      <c r="M46" s="20"/>
      <c r="O46" s="282"/>
      <c r="P46" s="119"/>
      <c r="Q46" s="265"/>
      <c r="R46" s="265"/>
      <c r="S46" s="265"/>
    </row>
    <row r="47" spans="1:19" ht="12.75">
      <c r="A47" s="108"/>
      <c r="B47" s="810" t="s">
        <v>52</v>
      </c>
      <c r="C47" s="810"/>
      <c r="D47" s="810"/>
      <c r="E47" s="810"/>
      <c r="F47" s="810"/>
      <c r="G47" s="20"/>
      <c r="H47" s="810" t="s">
        <v>188</v>
      </c>
      <c r="I47" s="810"/>
      <c r="J47" s="810"/>
      <c r="K47" s="810"/>
      <c r="L47" s="50"/>
      <c r="M47" s="50"/>
      <c r="O47" s="810" t="s">
        <v>582</v>
      </c>
      <c r="P47" s="810"/>
      <c r="Q47" s="810"/>
      <c r="R47" s="810"/>
      <c r="S47" s="810"/>
    </row>
    <row r="48" spans="3:16" ht="12.75">
      <c r="C48" s="50"/>
      <c r="D48" s="50"/>
      <c r="E48" s="50"/>
      <c r="G48" s="811"/>
      <c r="H48" s="811"/>
      <c r="J48" s="20"/>
      <c r="K48" s="20"/>
      <c r="L48" s="20"/>
      <c r="M48" s="20"/>
      <c r="O48" s="20"/>
      <c r="P48" s="20"/>
    </row>
    <row r="49" spans="3:12" ht="12.75">
      <c r="C49" s="56"/>
      <c r="E49" s="1"/>
      <c r="K49" s="811"/>
      <c r="L49" s="811"/>
    </row>
  </sheetData>
  <sheetProtection/>
  <mergeCells count="11">
    <mergeCell ref="C46:F46"/>
    <mergeCell ref="B47:F47"/>
    <mergeCell ref="H47:K47"/>
    <mergeCell ref="O47:S47"/>
    <mergeCell ref="G48:H48"/>
    <mergeCell ref="K49:L49"/>
    <mergeCell ref="A12:T12"/>
    <mergeCell ref="A13:T13"/>
    <mergeCell ref="A14:T14"/>
    <mergeCell ref="A15:T15"/>
    <mergeCell ref="A16:T16"/>
  </mergeCells>
  <printOptions/>
  <pageMargins left="0.24" right="0.11805555555555557" top="0.19652777777777777" bottom="0.23611111111111113" header="0.5118055555555556" footer="0.5118055555555556"/>
  <pageSetup fitToWidth="3" horizontalDpi="300" verticalDpi="3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85"/>
  <sheetViews>
    <sheetView zoomScalePageLayoutView="0" workbookViewId="0" topLeftCell="C25">
      <selection activeCell="S73" sqref="S73"/>
    </sheetView>
  </sheetViews>
  <sheetFormatPr defaultColWidth="9.140625" defaultRowHeight="12.75"/>
  <cols>
    <col min="1" max="1" width="0.13671875" style="0" customWidth="1"/>
    <col min="2" max="2" width="9.8515625" style="0" customWidth="1"/>
    <col min="3" max="3" width="6.421875" style="0" customWidth="1"/>
    <col min="4" max="4" width="7.57421875" style="0" customWidth="1"/>
    <col min="5" max="5" width="7.28125" style="0" customWidth="1"/>
    <col min="6" max="6" width="7.00390625" style="0" customWidth="1"/>
    <col min="7" max="7" width="5.57421875" style="0" customWidth="1"/>
    <col min="8" max="8" width="19.00390625" style="0" customWidth="1"/>
    <col min="9" max="9" width="8.8515625" style="0" customWidth="1"/>
    <col min="10" max="10" width="17.28125" style="0" customWidth="1"/>
    <col min="11" max="11" width="24.140625" style="0" customWidth="1"/>
    <col min="12" max="12" width="14.8515625" style="0" customWidth="1"/>
    <col min="13" max="13" width="5.28125" style="0" customWidth="1"/>
    <col min="14" max="14" width="13.421875" style="0" customWidth="1"/>
    <col min="15" max="15" width="13.28125" style="0" customWidth="1"/>
    <col min="16" max="16" width="13.57421875" style="0" customWidth="1"/>
    <col min="17" max="17" width="7.140625" style="0" customWidth="1"/>
    <col min="18" max="18" width="6.7109375" style="0" customWidth="1"/>
    <col min="19" max="19" width="15.140625" style="0" customWidth="1"/>
    <col min="20" max="20" width="12.57421875" style="0" customWidth="1"/>
  </cols>
  <sheetData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1:20" ht="12.75">
      <c r="A8" s="812" t="s">
        <v>0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2"/>
      <c r="S8" s="812"/>
      <c r="T8" s="812"/>
    </row>
    <row r="9" spans="1:20" ht="12.75">
      <c r="A9" s="812" t="s">
        <v>1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</row>
    <row r="10" spans="1:20" ht="12.75">
      <c r="A10" s="812" t="s">
        <v>2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3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4" t="s">
        <v>1066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</row>
    <row r="13" spans="1:12" ht="13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0" ht="25.5">
      <c r="A14" s="422" t="s">
        <v>4</v>
      </c>
      <c r="B14" s="422" t="s">
        <v>5</v>
      </c>
      <c r="C14" s="422" t="s">
        <v>6</v>
      </c>
      <c r="D14" s="423" t="s">
        <v>7</v>
      </c>
      <c r="E14" s="424" t="s">
        <v>8</v>
      </c>
      <c r="F14" s="350" t="s">
        <v>9</v>
      </c>
      <c r="G14" s="350" t="s">
        <v>10</v>
      </c>
      <c r="H14" s="350" t="s">
        <v>11</v>
      </c>
      <c r="I14" s="350" t="s">
        <v>12</v>
      </c>
      <c r="J14" s="350" t="s">
        <v>13</v>
      </c>
      <c r="K14" s="350" t="s">
        <v>957</v>
      </c>
      <c r="L14" s="350" t="s">
        <v>15</v>
      </c>
      <c r="M14" s="196" t="s">
        <v>583</v>
      </c>
      <c r="N14" s="197" t="s">
        <v>584</v>
      </c>
      <c r="O14" s="197" t="s">
        <v>585</v>
      </c>
      <c r="P14" s="197"/>
      <c r="Q14" s="198" t="s">
        <v>586</v>
      </c>
      <c r="R14" s="198" t="s">
        <v>587</v>
      </c>
      <c r="S14" s="199" t="s">
        <v>584</v>
      </c>
      <c r="T14" s="197" t="s">
        <v>588</v>
      </c>
    </row>
    <row r="15" spans="1:20" ht="13.5">
      <c r="A15" s="151"/>
      <c r="B15" s="152"/>
      <c r="C15" s="156" t="s">
        <v>16</v>
      </c>
      <c r="D15" s="186"/>
      <c r="E15" s="153" t="s">
        <v>7</v>
      </c>
      <c r="F15" s="156"/>
      <c r="G15" s="156"/>
      <c r="H15" s="152"/>
      <c r="I15" s="150"/>
      <c r="J15" s="190"/>
      <c r="K15" s="190"/>
      <c r="L15" s="150" t="s">
        <v>17</v>
      </c>
      <c r="M15" s="232" t="s">
        <v>589</v>
      </c>
      <c r="N15" s="233" t="s">
        <v>590</v>
      </c>
      <c r="O15" s="233" t="s">
        <v>591</v>
      </c>
      <c r="P15" s="233"/>
      <c r="Q15" s="234" t="s">
        <v>592</v>
      </c>
      <c r="R15" s="234" t="s">
        <v>593</v>
      </c>
      <c r="S15" s="235" t="s">
        <v>1051</v>
      </c>
      <c r="T15" s="233" t="s">
        <v>594</v>
      </c>
    </row>
    <row r="16" spans="1:20" ht="12.75">
      <c r="A16" s="122">
        <v>1</v>
      </c>
      <c r="B16" s="150">
        <v>2</v>
      </c>
      <c r="C16" s="150">
        <v>3</v>
      </c>
      <c r="D16" s="150">
        <v>4</v>
      </c>
      <c r="E16" s="150">
        <v>5</v>
      </c>
      <c r="F16" s="150">
        <v>6</v>
      </c>
      <c r="G16" s="150">
        <v>7</v>
      </c>
      <c r="H16" s="150">
        <v>8</v>
      </c>
      <c r="I16" s="150">
        <v>9</v>
      </c>
      <c r="J16" s="150">
        <v>10</v>
      </c>
      <c r="K16" s="150">
        <v>11</v>
      </c>
      <c r="L16" s="150">
        <v>12</v>
      </c>
      <c r="M16" s="150">
        <v>13</v>
      </c>
      <c r="N16" s="150">
        <v>14</v>
      </c>
      <c r="O16" s="150">
        <v>15</v>
      </c>
      <c r="P16" s="150"/>
      <c r="Q16" s="150">
        <v>16</v>
      </c>
      <c r="R16" s="150">
        <v>17</v>
      </c>
      <c r="S16" s="150">
        <v>18</v>
      </c>
      <c r="T16" s="150">
        <v>19</v>
      </c>
    </row>
    <row r="17" spans="1:20" ht="12.75">
      <c r="A17" s="122">
        <v>28</v>
      </c>
      <c r="B17" s="136">
        <v>41331</v>
      </c>
      <c r="C17" s="180">
        <v>5</v>
      </c>
      <c r="D17" s="130">
        <v>61</v>
      </c>
      <c r="E17" s="479">
        <v>617</v>
      </c>
      <c r="F17" s="130"/>
      <c r="G17" s="125">
        <v>1</v>
      </c>
      <c r="H17" s="126" t="s">
        <v>56</v>
      </c>
      <c r="I17" s="125"/>
      <c r="J17" s="297" t="s">
        <v>25</v>
      </c>
      <c r="K17" s="421" t="s">
        <v>199</v>
      </c>
      <c r="L17" s="128">
        <v>3803.67</v>
      </c>
      <c r="M17" s="247">
        <v>10</v>
      </c>
      <c r="N17" s="222">
        <f>IF(M17=0,"N/A",+L17/M17)</f>
        <v>380.367</v>
      </c>
      <c r="O17" s="222">
        <f>IF(M17=0,"N/A",+N17/12)</f>
        <v>31.69725</v>
      </c>
      <c r="P17" s="222">
        <f>+O17</f>
        <v>31.69725</v>
      </c>
      <c r="Q17" s="210"/>
      <c r="R17" s="210">
        <v>4</v>
      </c>
      <c r="S17" s="222">
        <f>IF(M17=0,"N/A",+N17*Q17+O17*R17)</f>
        <v>126.789</v>
      </c>
      <c r="T17" s="223">
        <f>IF(M17=0,"N/A",+L17-S17)</f>
        <v>3676.881</v>
      </c>
    </row>
    <row r="18" spans="1:20" ht="12.75">
      <c r="A18" s="122"/>
      <c r="B18" s="180" t="s">
        <v>1032</v>
      </c>
      <c r="C18" s="180">
        <v>5</v>
      </c>
      <c r="D18" s="181">
        <v>61</v>
      </c>
      <c r="E18" s="462">
        <v>614</v>
      </c>
      <c r="F18" s="180"/>
      <c r="G18" s="181">
        <v>1</v>
      </c>
      <c r="H18" s="191" t="s">
        <v>32</v>
      </c>
      <c r="I18" s="180"/>
      <c r="J18" s="180" t="s">
        <v>1033</v>
      </c>
      <c r="K18" s="421" t="s">
        <v>199</v>
      </c>
      <c r="L18" s="246">
        <v>5581.4</v>
      </c>
      <c r="M18" s="247">
        <v>3</v>
      </c>
      <c r="N18" s="302">
        <f>IF(M18=0,"N/A",+L18/M18)</f>
        <v>1860.4666666666665</v>
      </c>
      <c r="O18" s="303">
        <f>IF(M18=0,"N/A",+N18/12)</f>
        <v>155.03888888888886</v>
      </c>
      <c r="P18" s="303"/>
      <c r="Q18" s="180"/>
      <c r="R18" s="210">
        <v>4</v>
      </c>
      <c r="S18" s="222">
        <f>IF(M18=0,"N/A",+N18*Q18+O18*R18)</f>
        <v>620.1555555555555</v>
      </c>
      <c r="T18" s="223">
        <f aca="true" t="shared" si="0" ref="T18:T70">IF(M18=0,"N/A",+L18-S18)</f>
        <v>4961.2444444444445</v>
      </c>
    </row>
    <row r="19" spans="1:20" ht="12.75">
      <c r="A19" s="122">
        <v>1</v>
      </c>
      <c r="B19" s="136">
        <v>40310</v>
      </c>
      <c r="C19" s="180">
        <v>5</v>
      </c>
      <c r="D19" s="181">
        <v>61</v>
      </c>
      <c r="E19" s="462">
        <v>614</v>
      </c>
      <c r="F19" s="150"/>
      <c r="G19" s="181">
        <v>1</v>
      </c>
      <c r="H19" s="191" t="s">
        <v>630</v>
      </c>
      <c r="I19" s="150"/>
      <c r="J19" s="295" t="s">
        <v>632</v>
      </c>
      <c r="K19" s="421" t="s">
        <v>199</v>
      </c>
      <c r="L19" s="288">
        <v>6339.4</v>
      </c>
      <c r="M19" s="247">
        <v>3</v>
      </c>
      <c r="N19" s="302">
        <f>IF(M19=0,"N/A",+L19/M19)</f>
        <v>2113.133333333333</v>
      </c>
      <c r="O19" s="303">
        <f>IF(M19=0,"N/A",+N19/12)</f>
        <v>176.09444444444443</v>
      </c>
      <c r="P19" s="303"/>
      <c r="Q19" s="210">
        <v>2</v>
      </c>
      <c r="R19" s="210">
        <v>1</v>
      </c>
      <c r="S19" s="222">
        <f>IF(M19=0,"N/A",+N19*Q19+O19*R19)</f>
        <v>4402.361111111111</v>
      </c>
      <c r="T19" s="223">
        <f t="shared" si="0"/>
        <v>1937.0388888888883</v>
      </c>
    </row>
    <row r="20" spans="1:20" ht="12.75">
      <c r="A20" s="122">
        <v>2</v>
      </c>
      <c r="B20" s="136">
        <v>40310</v>
      </c>
      <c r="C20" s="180">
        <v>5</v>
      </c>
      <c r="D20" s="181">
        <v>61</v>
      </c>
      <c r="E20" s="462">
        <v>614</v>
      </c>
      <c r="F20" s="150"/>
      <c r="G20" s="181">
        <v>1</v>
      </c>
      <c r="H20" s="191" t="s">
        <v>32</v>
      </c>
      <c r="I20" s="150"/>
      <c r="J20" s="295" t="s">
        <v>528</v>
      </c>
      <c r="K20" s="421" t="s">
        <v>199</v>
      </c>
      <c r="L20" s="288">
        <v>11136</v>
      </c>
      <c r="M20" s="247">
        <v>3</v>
      </c>
      <c r="N20" s="809">
        <v>0</v>
      </c>
      <c r="O20" s="751">
        <v>0</v>
      </c>
      <c r="P20" s="303"/>
      <c r="Q20" s="210">
        <v>3</v>
      </c>
      <c r="R20" s="210"/>
      <c r="S20" s="222">
        <v>11136</v>
      </c>
      <c r="T20" s="223">
        <f t="shared" si="0"/>
        <v>0</v>
      </c>
    </row>
    <row r="21" spans="1:20" ht="12.75">
      <c r="A21" s="122">
        <v>3</v>
      </c>
      <c r="B21" s="136">
        <v>40310</v>
      </c>
      <c r="C21" s="180">
        <v>5</v>
      </c>
      <c r="D21" s="181">
        <v>61</v>
      </c>
      <c r="E21" s="462">
        <v>614</v>
      </c>
      <c r="F21" s="150"/>
      <c r="G21" s="181">
        <v>1</v>
      </c>
      <c r="H21" s="191" t="s">
        <v>31</v>
      </c>
      <c r="I21" s="150"/>
      <c r="J21" s="295" t="s">
        <v>75</v>
      </c>
      <c r="K21" s="421" t="s">
        <v>199</v>
      </c>
      <c r="L21" s="288">
        <v>1796.84</v>
      </c>
      <c r="M21" s="247">
        <v>3</v>
      </c>
      <c r="N21" s="809">
        <v>0</v>
      </c>
      <c r="O21" s="751">
        <v>0</v>
      </c>
      <c r="P21" s="303"/>
      <c r="Q21" s="210">
        <v>3</v>
      </c>
      <c r="R21" s="210"/>
      <c r="S21" s="222">
        <v>1796.84</v>
      </c>
      <c r="T21" s="223">
        <f t="shared" si="0"/>
        <v>0</v>
      </c>
    </row>
    <row r="22" spans="1:20" ht="12.75">
      <c r="A22" s="122">
        <v>4</v>
      </c>
      <c r="B22" s="136">
        <v>40310</v>
      </c>
      <c r="C22" s="180">
        <v>5</v>
      </c>
      <c r="D22" s="181">
        <v>61</v>
      </c>
      <c r="E22" s="462">
        <v>614</v>
      </c>
      <c r="F22" s="150"/>
      <c r="G22" s="181">
        <v>1</v>
      </c>
      <c r="H22" s="191" t="s">
        <v>631</v>
      </c>
      <c r="I22" s="150"/>
      <c r="J22" s="295" t="s">
        <v>75</v>
      </c>
      <c r="K22" s="421" t="s">
        <v>199</v>
      </c>
      <c r="L22" s="288">
        <v>1781.76</v>
      </c>
      <c r="M22" s="247">
        <v>3</v>
      </c>
      <c r="N22" s="809">
        <v>0</v>
      </c>
      <c r="O22" s="751">
        <v>0</v>
      </c>
      <c r="P22" s="303">
        <f>+O18+O19</f>
        <v>331.1333333333333</v>
      </c>
      <c r="Q22" s="210">
        <v>3</v>
      </c>
      <c r="R22" s="210"/>
      <c r="S22" s="222">
        <v>1781.76</v>
      </c>
      <c r="T22" s="223">
        <f t="shared" si="0"/>
        <v>0</v>
      </c>
    </row>
    <row r="23" spans="1:20" ht="12.75">
      <c r="A23" s="122">
        <v>5</v>
      </c>
      <c r="B23" s="136">
        <v>36889</v>
      </c>
      <c r="C23" s="180">
        <v>5</v>
      </c>
      <c r="D23" s="181">
        <v>61</v>
      </c>
      <c r="E23" s="474">
        <v>616</v>
      </c>
      <c r="F23" s="341"/>
      <c r="G23" s="125">
        <v>1</v>
      </c>
      <c r="H23" s="126" t="s">
        <v>197</v>
      </c>
      <c r="I23" s="125"/>
      <c r="J23" s="297" t="s">
        <v>123</v>
      </c>
      <c r="K23" s="426" t="s">
        <v>199</v>
      </c>
      <c r="L23" s="128">
        <v>8000</v>
      </c>
      <c r="M23" s="247">
        <v>3</v>
      </c>
      <c r="N23" s="746"/>
      <c r="O23" s="746"/>
      <c r="P23" s="222">
        <f>+O23</f>
        <v>0</v>
      </c>
      <c r="Q23" s="210">
        <v>3</v>
      </c>
      <c r="R23" s="210"/>
      <c r="S23" s="222">
        <v>8000</v>
      </c>
      <c r="T23" s="223">
        <f t="shared" si="0"/>
        <v>0</v>
      </c>
    </row>
    <row r="24" spans="1:20" ht="12.75">
      <c r="A24" s="122">
        <v>6</v>
      </c>
      <c r="B24" s="140">
        <v>41213</v>
      </c>
      <c r="C24" s="180">
        <v>5</v>
      </c>
      <c r="D24" s="130">
        <v>61</v>
      </c>
      <c r="E24" s="479">
        <v>617</v>
      </c>
      <c r="F24" s="130"/>
      <c r="G24" s="125">
        <v>1</v>
      </c>
      <c r="H24" s="126" t="s">
        <v>205</v>
      </c>
      <c r="I24" s="125"/>
      <c r="J24" s="297"/>
      <c r="K24" s="426" t="s">
        <v>199</v>
      </c>
      <c r="L24" s="128">
        <v>1624</v>
      </c>
      <c r="M24" s="247">
        <v>10</v>
      </c>
      <c r="N24" s="222">
        <f>IF(M24=0,"N/A",+L24/M24)</f>
        <v>162.4</v>
      </c>
      <c r="O24" s="222">
        <f>IF(M24=0,"N/A",+N24/12)</f>
        <v>13.533333333333333</v>
      </c>
      <c r="P24" s="222"/>
      <c r="Q24" s="210"/>
      <c r="R24" s="210">
        <v>7</v>
      </c>
      <c r="S24" s="222">
        <f>IF(M24=0,"N/A",+N24*Q24+O24*R24)</f>
        <v>94.73333333333333</v>
      </c>
      <c r="T24" s="223">
        <f>IF(M24=0,"N/A",+L24-S24)</f>
        <v>1529.2666666666667</v>
      </c>
    </row>
    <row r="25" spans="1:20" ht="12.75">
      <c r="A25" s="122">
        <v>7</v>
      </c>
      <c r="B25" s="136">
        <v>40095</v>
      </c>
      <c r="C25" s="180">
        <v>5</v>
      </c>
      <c r="D25" s="181">
        <v>61</v>
      </c>
      <c r="E25" s="479">
        <v>617</v>
      </c>
      <c r="F25" s="341"/>
      <c r="G25" s="125">
        <v>1</v>
      </c>
      <c r="H25" s="127" t="s">
        <v>526</v>
      </c>
      <c r="I25" s="125"/>
      <c r="J25" s="297"/>
      <c r="K25" s="426" t="s">
        <v>199</v>
      </c>
      <c r="L25" s="128">
        <v>9000</v>
      </c>
      <c r="M25" s="247">
        <v>10</v>
      </c>
      <c r="N25" s="222">
        <f>IF(M25=0,"N/A",+L25/M25)</f>
        <v>900</v>
      </c>
      <c r="O25" s="222">
        <f>IF(M25=0,"N/A",+N25/12)</f>
        <v>75</v>
      </c>
      <c r="P25" s="222"/>
      <c r="Q25" s="210">
        <v>3</v>
      </c>
      <c r="R25" s="210">
        <v>8</v>
      </c>
      <c r="S25" s="222">
        <f>IF(M25=0,"N/A",+N25*Q25+O25*R25)</f>
        <v>3300</v>
      </c>
      <c r="T25" s="223">
        <f>IF(M25=0,"N/A",+L25-S25)</f>
        <v>5700</v>
      </c>
    </row>
    <row r="26" spans="1:20" ht="12.75">
      <c r="A26" s="122">
        <v>8</v>
      </c>
      <c r="B26" s="136">
        <v>40903</v>
      </c>
      <c r="C26" s="180">
        <v>5</v>
      </c>
      <c r="D26" s="181">
        <v>61</v>
      </c>
      <c r="E26" s="479">
        <v>617</v>
      </c>
      <c r="F26" s="425"/>
      <c r="G26" s="125">
        <v>1</v>
      </c>
      <c r="H26" s="191" t="s">
        <v>827</v>
      </c>
      <c r="I26" s="126"/>
      <c r="J26" s="296"/>
      <c r="K26" s="421" t="s">
        <v>199</v>
      </c>
      <c r="L26" s="128">
        <v>8000</v>
      </c>
      <c r="M26" s="247">
        <v>10</v>
      </c>
      <c r="N26" s="222">
        <f>IF(M26=0,"N/A",+L26/M26)</f>
        <v>800</v>
      </c>
      <c r="O26" s="222">
        <f>IF(M26=0,"N/A",+N26/12)</f>
        <v>66.66666666666667</v>
      </c>
      <c r="P26" s="222"/>
      <c r="Q26" s="210">
        <v>1</v>
      </c>
      <c r="R26" s="210">
        <v>5</v>
      </c>
      <c r="S26" s="222">
        <f>IF(M26=0,"N/A",+N26*Q26+O26*R26)</f>
        <v>1133.3333333333335</v>
      </c>
      <c r="T26" s="223">
        <f>IF(M26=0,"N/A",+L26-S26)</f>
        <v>6866.666666666666</v>
      </c>
    </row>
    <row r="27" spans="1:20" ht="12.75">
      <c r="A27" s="122">
        <v>9</v>
      </c>
      <c r="B27" s="140">
        <v>41060</v>
      </c>
      <c r="C27" s="180">
        <v>5</v>
      </c>
      <c r="D27" s="14">
        <v>61</v>
      </c>
      <c r="E27" s="479">
        <v>617</v>
      </c>
      <c r="F27" s="14"/>
      <c r="G27" s="14">
        <v>1</v>
      </c>
      <c r="H27" s="15" t="s">
        <v>18</v>
      </c>
      <c r="I27" s="15"/>
      <c r="J27" s="15" t="s">
        <v>19</v>
      </c>
      <c r="K27" s="421" t="s">
        <v>199</v>
      </c>
      <c r="L27" s="16">
        <v>4783.84</v>
      </c>
      <c r="M27" s="241">
        <v>10</v>
      </c>
      <c r="N27" s="205">
        <f>IF(M27=0,"N/A",+L27/M27)</f>
        <v>478.384</v>
      </c>
      <c r="O27" s="205">
        <f>IF(M27=0,"N/A",+N27/12)</f>
        <v>39.86533333333333</v>
      </c>
      <c r="P27" s="205"/>
      <c r="Q27" s="206">
        <v>1</v>
      </c>
      <c r="R27" s="206">
        <v>1</v>
      </c>
      <c r="S27" s="207">
        <f>IF(M27=0,"N/A",+N27*Q27+O27*R27)</f>
        <v>518.2493333333333</v>
      </c>
      <c r="T27" s="208">
        <f>IF(M27=0,"N/A",+L27-S27)</f>
        <v>4265.590666666667</v>
      </c>
    </row>
    <row r="28" spans="1:20" ht="12.75">
      <c r="A28" s="122">
        <v>10</v>
      </c>
      <c r="B28" s="136">
        <v>36889</v>
      </c>
      <c r="C28" s="180">
        <v>5</v>
      </c>
      <c r="D28" s="181">
        <v>61</v>
      </c>
      <c r="E28" s="479">
        <v>617</v>
      </c>
      <c r="F28" s="425"/>
      <c r="G28" s="125">
        <v>1</v>
      </c>
      <c r="H28" s="127" t="s">
        <v>87</v>
      </c>
      <c r="I28" s="126"/>
      <c r="J28" s="297" t="s">
        <v>19</v>
      </c>
      <c r="K28" s="421" t="s">
        <v>199</v>
      </c>
      <c r="L28" s="128">
        <v>500</v>
      </c>
      <c r="M28" s="247">
        <v>10</v>
      </c>
      <c r="N28" s="746"/>
      <c r="O28" s="746"/>
      <c r="P28" s="222"/>
      <c r="Q28" s="210">
        <v>10</v>
      </c>
      <c r="R28" s="210"/>
      <c r="S28" s="222">
        <v>500</v>
      </c>
      <c r="T28" s="223">
        <f t="shared" si="0"/>
        <v>0</v>
      </c>
    </row>
    <row r="29" spans="1:20" ht="12.75">
      <c r="A29" s="122">
        <v>11</v>
      </c>
      <c r="B29" s="136">
        <v>36889</v>
      </c>
      <c r="C29" s="180">
        <v>5</v>
      </c>
      <c r="D29" s="181">
        <v>61</v>
      </c>
      <c r="E29" s="479">
        <v>617</v>
      </c>
      <c r="F29" s="425"/>
      <c r="G29" s="125">
        <v>1</v>
      </c>
      <c r="H29" s="127" t="s">
        <v>396</v>
      </c>
      <c r="I29" s="126"/>
      <c r="J29" s="297" t="s">
        <v>19</v>
      </c>
      <c r="K29" s="421" t="s">
        <v>199</v>
      </c>
      <c r="L29" s="128">
        <v>500</v>
      </c>
      <c r="M29" s="247">
        <v>10</v>
      </c>
      <c r="N29" s="746"/>
      <c r="O29" s="746"/>
      <c r="P29" s="222"/>
      <c r="Q29" s="210">
        <v>10</v>
      </c>
      <c r="R29" s="210"/>
      <c r="S29" s="222">
        <v>500</v>
      </c>
      <c r="T29" s="223">
        <f>IF(M29=0,"N/A",+L29-S29)</f>
        <v>0</v>
      </c>
    </row>
    <row r="30" spans="1:20" ht="12.75">
      <c r="A30" s="122">
        <v>12</v>
      </c>
      <c r="B30" s="136">
        <v>36889</v>
      </c>
      <c r="C30" s="180">
        <v>5</v>
      </c>
      <c r="D30" s="181">
        <v>61</v>
      </c>
      <c r="E30" s="479">
        <v>617</v>
      </c>
      <c r="F30" s="425"/>
      <c r="G30" s="125">
        <v>1</v>
      </c>
      <c r="H30" s="126" t="s">
        <v>145</v>
      </c>
      <c r="I30" s="126" t="s">
        <v>200</v>
      </c>
      <c r="J30" s="297" t="s">
        <v>43</v>
      </c>
      <c r="K30" s="421" t="s">
        <v>199</v>
      </c>
      <c r="L30" s="128">
        <v>2540.4</v>
      </c>
      <c r="M30" s="247">
        <v>5</v>
      </c>
      <c r="N30" s="746"/>
      <c r="O30" s="746"/>
      <c r="P30" s="222"/>
      <c r="Q30" s="210">
        <v>5</v>
      </c>
      <c r="R30" s="210"/>
      <c r="S30" s="222">
        <v>2540.4</v>
      </c>
      <c r="T30" s="223">
        <f t="shared" si="0"/>
        <v>0</v>
      </c>
    </row>
    <row r="31" spans="1:20" ht="12.75">
      <c r="A31" s="122">
        <v>13</v>
      </c>
      <c r="B31" s="136">
        <v>37434</v>
      </c>
      <c r="C31" s="180">
        <v>5</v>
      </c>
      <c r="D31" s="181">
        <v>61</v>
      </c>
      <c r="E31" s="479">
        <v>617</v>
      </c>
      <c r="F31" s="127"/>
      <c r="G31" s="125">
        <v>1</v>
      </c>
      <c r="H31" s="126" t="s">
        <v>24</v>
      </c>
      <c r="I31" s="126"/>
      <c r="J31" s="297" t="s">
        <v>25</v>
      </c>
      <c r="K31" s="421" t="s">
        <v>199</v>
      </c>
      <c r="L31" s="128">
        <v>950</v>
      </c>
      <c r="M31" s="247">
        <v>5</v>
      </c>
      <c r="N31" s="746"/>
      <c r="O31" s="746"/>
      <c r="P31" s="222"/>
      <c r="Q31" s="210">
        <v>5</v>
      </c>
      <c r="R31" s="210"/>
      <c r="S31" s="222">
        <v>950</v>
      </c>
      <c r="T31" s="223">
        <f t="shared" si="0"/>
        <v>0</v>
      </c>
    </row>
    <row r="32" spans="1:20" ht="12.75">
      <c r="A32" s="122">
        <v>14</v>
      </c>
      <c r="B32" s="136">
        <v>36889</v>
      </c>
      <c r="C32" s="180">
        <v>5</v>
      </c>
      <c r="D32" s="181">
        <v>61</v>
      </c>
      <c r="E32" s="479">
        <v>617</v>
      </c>
      <c r="F32" s="127"/>
      <c r="G32" s="125">
        <v>1</v>
      </c>
      <c r="H32" s="126" t="s">
        <v>56</v>
      </c>
      <c r="I32" s="126"/>
      <c r="J32" s="297" t="s">
        <v>25</v>
      </c>
      <c r="K32" s="421" t="s">
        <v>199</v>
      </c>
      <c r="L32" s="128">
        <v>3381.4</v>
      </c>
      <c r="M32" s="247">
        <v>5</v>
      </c>
      <c r="N32" s="746"/>
      <c r="O32" s="746"/>
      <c r="P32" s="222">
        <f>+O24+O25+O26+O27+O28+O29+O30+O31+O32</f>
        <v>195.0653333333333</v>
      </c>
      <c r="Q32" s="210">
        <v>5</v>
      </c>
      <c r="R32" s="210"/>
      <c r="S32" s="222">
        <v>3381.4</v>
      </c>
      <c r="T32" s="223">
        <f t="shared" si="0"/>
        <v>0</v>
      </c>
    </row>
    <row r="33" spans="1:20" ht="12.75">
      <c r="A33" s="122">
        <v>15</v>
      </c>
      <c r="B33" s="136">
        <v>36889</v>
      </c>
      <c r="C33" s="180">
        <v>5</v>
      </c>
      <c r="D33" s="130">
        <v>61</v>
      </c>
      <c r="E33" s="462">
        <v>614</v>
      </c>
      <c r="F33" s="130"/>
      <c r="G33" s="125">
        <v>1</v>
      </c>
      <c r="H33" s="126" t="s">
        <v>90</v>
      </c>
      <c r="I33" s="125"/>
      <c r="J33" s="297" t="s">
        <v>75</v>
      </c>
      <c r="K33" s="126" t="s">
        <v>202</v>
      </c>
      <c r="L33" s="128">
        <v>175</v>
      </c>
      <c r="M33" s="247">
        <v>3</v>
      </c>
      <c r="N33" s="746"/>
      <c r="O33" s="746"/>
      <c r="P33" s="222"/>
      <c r="Q33" s="210">
        <v>3</v>
      </c>
      <c r="R33" s="210"/>
      <c r="S33" s="222">
        <v>175</v>
      </c>
      <c r="T33" s="223">
        <f t="shared" si="0"/>
        <v>0</v>
      </c>
    </row>
    <row r="34" spans="1:20" ht="12.75">
      <c r="A34" s="122">
        <v>16</v>
      </c>
      <c r="B34" s="136">
        <v>36889</v>
      </c>
      <c r="C34" s="180">
        <v>5</v>
      </c>
      <c r="D34" s="130">
        <v>61</v>
      </c>
      <c r="E34" s="462">
        <v>614</v>
      </c>
      <c r="F34" s="130"/>
      <c r="G34" s="125">
        <v>2</v>
      </c>
      <c r="H34" s="126" t="s">
        <v>141</v>
      </c>
      <c r="I34" s="125" t="s">
        <v>203</v>
      </c>
      <c r="J34" s="297"/>
      <c r="K34" s="126" t="s">
        <v>202</v>
      </c>
      <c r="L34" s="128">
        <v>450</v>
      </c>
      <c r="M34" s="247">
        <v>3</v>
      </c>
      <c r="N34" s="746"/>
      <c r="O34" s="746"/>
      <c r="P34" s="222"/>
      <c r="Q34" s="210">
        <v>3</v>
      </c>
      <c r="R34" s="210"/>
      <c r="S34" s="222">
        <v>450</v>
      </c>
      <c r="T34" s="223">
        <f t="shared" si="0"/>
        <v>0</v>
      </c>
    </row>
    <row r="35" spans="1:20" ht="12.75">
      <c r="A35" s="122">
        <v>17</v>
      </c>
      <c r="B35" s="136">
        <v>40576</v>
      </c>
      <c r="C35" s="180">
        <v>5</v>
      </c>
      <c r="D35" s="181">
        <v>61</v>
      </c>
      <c r="E35" s="462">
        <v>614</v>
      </c>
      <c r="F35" s="425"/>
      <c r="G35" s="125">
        <v>1</v>
      </c>
      <c r="H35" s="191" t="s">
        <v>644</v>
      </c>
      <c r="I35" s="126"/>
      <c r="J35" s="296" t="s">
        <v>489</v>
      </c>
      <c r="K35" s="126" t="s">
        <v>202</v>
      </c>
      <c r="L35" s="128">
        <v>6324.99</v>
      </c>
      <c r="M35" s="247">
        <v>3</v>
      </c>
      <c r="N35" s="222">
        <f>IF(M35=0,"N/A",+L35/M35)</f>
        <v>2108.33</v>
      </c>
      <c r="O35" s="222">
        <f>IF(M35=0,"N/A",+N35/12)</f>
        <v>175.69416666666666</v>
      </c>
      <c r="P35" s="222"/>
      <c r="Q35" s="210">
        <v>2</v>
      </c>
      <c r="R35" s="210">
        <v>4</v>
      </c>
      <c r="S35" s="222">
        <f>IF(M35=0,"N/A",+N35*Q35+O35*R35)</f>
        <v>4919.4366666666665</v>
      </c>
      <c r="T35" s="223">
        <f>IF(M35=0,"N/A",+L35-S35)</f>
        <v>1405.5533333333333</v>
      </c>
    </row>
    <row r="36" spans="1:20" ht="12.75">
      <c r="A36" s="122">
        <v>18</v>
      </c>
      <c r="B36" s="136">
        <v>40792</v>
      </c>
      <c r="C36" s="180">
        <v>5</v>
      </c>
      <c r="D36" s="181">
        <v>61</v>
      </c>
      <c r="E36" s="462">
        <v>614</v>
      </c>
      <c r="F36" s="425"/>
      <c r="G36" s="125">
        <v>1</v>
      </c>
      <c r="H36" s="191" t="s">
        <v>31</v>
      </c>
      <c r="I36" s="126"/>
      <c r="J36" s="296" t="s">
        <v>651</v>
      </c>
      <c r="K36" s="126" t="s">
        <v>202</v>
      </c>
      <c r="L36" s="128">
        <v>1895</v>
      </c>
      <c r="M36" s="247">
        <v>3</v>
      </c>
      <c r="N36" s="222">
        <f>IF(M36=0,"N/A",+L36/M36)</f>
        <v>631.6666666666666</v>
      </c>
      <c r="O36" s="222">
        <f>IF(M36=0,"N/A",+N36/12)</f>
        <v>52.638888888888886</v>
      </c>
      <c r="P36" s="222"/>
      <c r="Q36" s="210">
        <v>1</v>
      </c>
      <c r="R36" s="210">
        <v>8</v>
      </c>
      <c r="S36" s="222">
        <f>IF(M36=0,"N/A",+N36*Q36+O36*R36)</f>
        <v>1052.7777777777778</v>
      </c>
      <c r="T36" s="223">
        <f>IF(M36=0,"N/A",+L36-S36)</f>
        <v>842.2222222222222</v>
      </c>
    </row>
    <row r="37" spans="1:20" ht="12.75">
      <c r="A37" s="122">
        <v>19</v>
      </c>
      <c r="B37" s="136">
        <v>39253</v>
      </c>
      <c r="C37" s="180">
        <v>5</v>
      </c>
      <c r="D37" s="130">
        <v>61</v>
      </c>
      <c r="E37" s="462">
        <v>614</v>
      </c>
      <c r="F37" s="130"/>
      <c r="H37" s="126" t="s">
        <v>32</v>
      </c>
      <c r="I37" s="125"/>
      <c r="J37" s="297" t="s">
        <v>204</v>
      </c>
      <c r="K37" s="126" t="s">
        <v>202</v>
      </c>
      <c r="L37" s="128">
        <v>21896.16</v>
      </c>
      <c r="M37" s="247">
        <v>3</v>
      </c>
      <c r="N37" s="746"/>
      <c r="O37" s="746"/>
      <c r="P37" s="222"/>
      <c r="Q37" s="210">
        <v>3</v>
      </c>
      <c r="R37" s="210"/>
      <c r="S37" s="222">
        <v>21896.16</v>
      </c>
      <c r="T37" s="223">
        <f t="shared" si="0"/>
        <v>0</v>
      </c>
    </row>
    <row r="38" spans="1:20" ht="12.75">
      <c r="A38" s="122">
        <v>20</v>
      </c>
      <c r="B38" s="134">
        <v>41099</v>
      </c>
      <c r="C38" s="180">
        <v>5</v>
      </c>
      <c r="D38" s="130">
        <v>61</v>
      </c>
      <c r="E38" s="462">
        <v>614</v>
      </c>
      <c r="F38" s="130"/>
      <c r="G38" s="125">
        <v>1</v>
      </c>
      <c r="H38" s="296" t="s">
        <v>924</v>
      </c>
      <c r="I38" s="181" t="s">
        <v>925</v>
      </c>
      <c r="J38" s="181" t="s">
        <v>966</v>
      </c>
      <c r="K38" s="126" t="s">
        <v>202</v>
      </c>
      <c r="L38" s="454">
        <v>5323.43</v>
      </c>
      <c r="M38" s="247">
        <v>3</v>
      </c>
      <c r="N38" s="222">
        <f>IF(M38=0,"N/A",+L38/M38)</f>
        <v>1774.4766666666667</v>
      </c>
      <c r="O38" s="222">
        <f>IF(M38=0,"N/A",+N38/12)</f>
        <v>147.87305555555557</v>
      </c>
      <c r="P38" s="222"/>
      <c r="Q38" s="210"/>
      <c r="R38" s="210">
        <v>11</v>
      </c>
      <c r="S38" s="222">
        <f>IF(M38=0,"N/A",+N38*Q38+O38*R38)</f>
        <v>1626.6036111111111</v>
      </c>
      <c r="T38" s="223">
        <f>IF(M38=0,"N/A",+L38-S38)</f>
        <v>3696.826388888889</v>
      </c>
    </row>
    <row r="39" spans="1:20" ht="12.75">
      <c r="A39" s="122"/>
      <c r="B39" s="134">
        <v>41425</v>
      </c>
      <c r="C39" s="180">
        <v>5</v>
      </c>
      <c r="D39" s="130">
        <v>61</v>
      </c>
      <c r="E39" s="462">
        <v>614</v>
      </c>
      <c r="F39" s="130"/>
      <c r="G39" s="125">
        <v>1</v>
      </c>
      <c r="H39" s="296" t="s">
        <v>1058</v>
      </c>
      <c r="I39" s="181" t="s">
        <v>1059</v>
      </c>
      <c r="J39" s="181" t="s">
        <v>140</v>
      </c>
      <c r="K39" s="126" t="s">
        <v>202</v>
      </c>
      <c r="L39" s="454">
        <v>4307</v>
      </c>
      <c r="M39" s="247">
        <v>3</v>
      </c>
      <c r="N39" s="222">
        <f>IF(M39=0,"N/A",+L39/M39)</f>
        <v>1435.6666666666667</v>
      </c>
      <c r="O39" s="222">
        <f>IF(M39=0,"N/A",+N39/12)</f>
        <v>119.6388888888889</v>
      </c>
      <c r="P39" s="222">
        <f>+O34+O35+O36+O37+O38+O39</f>
        <v>495.845</v>
      </c>
      <c r="Q39" s="210"/>
      <c r="R39" s="210">
        <v>1</v>
      </c>
      <c r="S39" s="222">
        <f>IF(M39=0,"N/A",+N39*Q39+O39*R39)</f>
        <v>119.6388888888889</v>
      </c>
      <c r="T39" s="223">
        <f>IF(M39=0,"N/A",+L39-S39)</f>
        <v>4187.361111111111</v>
      </c>
    </row>
    <row r="40" spans="1:20" ht="12.75">
      <c r="A40" s="122">
        <v>21</v>
      </c>
      <c r="B40" s="123">
        <v>36889</v>
      </c>
      <c r="C40" s="180">
        <v>5</v>
      </c>
      <c r="D40" s="130">
        <v>61</v>
      </c>
      <c r="E40" s="474">
        <v>616</v>
      </c>
      <c r="F40" s="130"/>
      <c r="G40" s="125">
        <v>1</v>
      </c>
      <c r="H40" s="126" t="s">
        <v>38</v>
      </c>
      <c r="I40" s="125"/>
      <c r="J40" s="297" t="s">
        <v>123</v>
      </c>
      <c r="K40" s="126" t="s">
        <v>202</v>
      </c>
      <c r="L40" s="128">
        <v>8000</v>
      </c>
      <c r="M40" s="247">
        <v>3</v>
      </c>
      <c r="N40" s="746"/>
      <c r="O40" s="746"/>
      <c r="P40" s="222">
        <f>+O40</f>
        <v>0</v>
      </c>
      <c r="Q40" s="210">
        <v>3</v>
      </c>
      <c r="R40" s="210"/>
      <c r="S40" s="222">
        <v>8000</v>
      </c>
      <c r="T40" s="223">
        <f t="shared" si="0"/>
        <v>0</v>
      </c>
    </row>
    <row r="41" spans="1:20" ht="12.75">
      <c r="A41" s="122">
        <v>22</v>
      </c>
      <c r="B41" s="136">
        <v>39051</v>
      </c>
      <c r="C41" s="180">
        <v>5</v>
      </c>
      <c r="D41" s="130">
        <v>61</v>
      </c>
      <c r="E41" s="479">
        <v>617</v>
      </c>
      <c r="F41" s="130"/>
      <c r="G41" s="125">
        <v>1</v>
      </c>
      <c r="H41" s="126" t="s">
        <v>205</v>
      </c>
      <c r="I41" s="125"/>
      <c r="J41" s="297"/>
      <c r="K41" s="126" t="s">
        <v>202</v>
      </c>
      <c r="L41" s="128">
        <v>3348.22</v>
      </c>
      <c r="M41" s="247">
        <v>10</v>
      </c>
      <c r="N41" s="222">
        <f>IF(M41=0,"N/A",+L41/M41)</f>
        <v>334.822</v>
      </c>
      <c r="O41" s="222">
        <f>IF(M41=0,"N/A",+N41/12)</f>
        <v>27.901833333333332</v>
      </c>
      <c r="P41" s="222"/>
      <c r="Q41" s="210">
        <v>6</v>
      </c>
      <c r="R41" s="210">
        <v>7</v>
      </c>
      <c r="S41" s="222">
        <f>IF(M41=0,"N/A",+N41*Q41+O41*R41)</f>
        <v>2204.244833333333</v>
      </c>
      <c r="T41" s="223">
        <f t="shared" si="0"/>
        <v>1143.9751666666666</v>
      </c>
    </row>
    <row r="42" spans="1:20" ht="12.75">
      <c r="A42" s="122">
        <v>23</v>
      </c>
      <c r="B42" s="136">
        <v>38928</v>
      </c>
      <c r="C42" s="180">
        <v>5</v>
      </c>
      <c r="D42" s="130">
        <v>61</v>
      </c>
      <c r="E42" s="479">
        <v>617</v>
      </c>
      <c r="F42" s="130"/>
      <c r="G42" s="125">
        <v>1</v>
      </c>
      <c r="H42" s="126" t="s">
        <v>206</v>
      </c>
      <c r="I42" s="125"/>
      <c r="J42" s="297"/>
      <c r="K42" s="126" t="s">
        <v>202</v>
      </c>
      <c r="L42" s="128">
        <v>8734</v>
      </c>
      <c r="M42" s="247">
        <v>10</v>
      </c>
      <c r="N42" s="222">
        <f>IF(M42=0,"N/A",+L42/M42)</f>
        <v>873.4</v>
      </c>
      <c r="O42" s="222">
        <f>IF(M42=0,"N/A",+N42/12)</f>
        <v>72.78333333333333</v>
      </c>
      <c r="P42" s="222"/>
      <c r="Q42" s="210">
        <v>6</v>
      </c>
      <c r="R42" s="210">
        <v>11</v>
      </c>
      <c r="S42" s="222">
        <f>IF(M42=0,"N/A",+N42*Q42+O42*R42)</f>
        <v>6041.016666666666</v>
      </c>
      <c r="T42" s="223">
        <f t="shared" si="0"/>
        <v>2692.9833333333336</v>
      </c>
    </row>
    <row r="43" spans="1:20" ht="12.75">
      <c r="A43" s="122">
        <v>24</v>
      </c>
      <c r="B43" s="136">
        <v>36889</v>
      </c>
      <c r="C43" s="180">
        <v>5</v>
      </c>
      <c r="D43" s="130">
        <v>61</v>
      </c>
      <c r="E43" s="479">
        <v>617</v>
      </c>
      <c r="F43" s="130"/>
      <c r="G43" s="125">
        <v>1</v>
      </c>
      <c r="H43" s="126" t="s">
        <v>96</v>
      </c>
      <c r="I43" s="125" t="s">
        <v>207</v>
      </c>
      <c r="J43" s="297" t="s">
        <v>43</v>
      </c>
      <c r="K43" s="126" t="s">
        <v>202</v>
      </c>
      <c r="L43" s="128">
        <v>3259.99</v>
      </c>
      <c r="M43" s="247">
        <v>5</v>
      </c>
      <c r="N43" s="746"/>
      <c r="O43" s="746"/>
      <c r="P43" s="222"/>
      <c r="Q43" s="210">
        <v>5</v>
      </c>
      <c r="R43" s="210"/>
      <c r="S43" s="222">
        <v>3259.99</v>
      </c>
      <c r="T43" s="223">
        <f t="shared" si="0"/>
        <v>0</v>
      </c>
    </row>
    <row r="44" spans="1:20" ht="12.75">
      <c r="A44" s="122">
        <v>25</v>
      </c>
      <c r="B44" s="136">
        <v>36889</v>
      </c>
      <c r="C44" s="180">
        <v>5</v>
      </c>
      <c r="D44" s="130">
        <v>61</v>
      </c>
      <c r="E44" s="479">
        <v>617</v>
      </c>
      <c r="F44" s="130"/>
      <c r="G44" s="125">
        <v>1</v>
      </c>
      <c r="H44" s="126" t="s">
        <v>18</v>
      </c>
      <c r="I44" s="125"/>
      <c r="J44" s="297" t="s">
        <v>19</v>
      </c>
      <c r="K44" s="126" t="s">
        <v>202</v>
      </c>
      <c r="L44" s="128">
        <v>3043.84</v>
      </c>
      <c r="M44" s="247">
        <v>10</v>
      </c>
      <c r="N44" s="746"/>
      <c r="O44" s="746"/>
      <c r="P44" s="222"/>
      <c r="Q44" s="210">
        <v>10</v>
      </c>
      <c r="R44" s="210"/>
      <c r="S44" s="222">
        <v>3043.84</v>
      </c>
      <c r="T44" s="223">
        <f t="shared" si="0"/>
        <v>0</v>
      </c>
    </row>
    <row r="45" spans="1:20" ht="12.75">
      <c r="A45" s="122">
        <v>26</v>
      </c>
      <c r="B45" s="136">
        <v>37012</v>
      </c>
      <c r="C45" s="180">
        <v>5</v>
      </c>
      <c r="D45" s="130">
        <v>61</v>
      </c>
      <c r="E45" s="479">
        <v>617</v>
      </c>
      <c r="F45" s="130"/>
      <c r="G45" s="125">
        <v>1</v>
      </c>
      <c r="H45" s="126" t="s">
        <v>40</v>
      </c>
      <c r="I45" s="125"/>
      <c r="J45" s="297"/>
      <c r="K45" s="126" t="s">
        <v>202</v>
      </c>
      <c r="L45" s="128">
        <v>1740</v>
      </c>
      <c r="M45" s="247">
        <v>10</v>
      </c>
      <c r="N45" s="746"/>
      <c r="O45" s="746"/>
      <c r="P45" s="222"/>
      <c r="Q45" s="210">
        <v>10</v>
      </c>
      <c r="R45" s="210"/>
      <c r="S45" s="222">
        <v>1740</v>
      </c>
      <c r="T45" s="223">
        <f t="shared" si="0"/>
        <v>0</v>
      </c>
    </row>
    <row r="46" spans="1:20" ht="12.75">
      <c r="A46" s="122">
        <v>27</v>
      </c>
      <c r="B46" s="136">
        <v>36889</v>
      </c>
      <c r="C46" s="180">
        <v>5</v>
      </c>
      <c r="D46" s="130">
        <v>61</v>
      </c>
      <c r="E46" s="479">
        <v>617</v>
      </c>
      <c r="F46" s="130"/>
      <c r="G46" s="125">
        <v>1</v>
      </c>
      <c r="H46" s="126" t="s">
        <v>87</v>
      </c>
      <c r="I46" s="125"/>
      <c r="J46" s="297"/>
      <c r="K46" s="126" t="s">
        <v>202</v>
      </c>
      <c r="L46" s="128">
        <v>3024</v>
      </c>
      <c r="M46" s="247">
        <v>10</v>
      </c>
      <c r="N46" s="746"/>
      <c r="O46" s="746"/>
      <c r="P46" s="222"/>
      <c r="Q46" s="210">
        <v>10</v>
      </c>
      <c r="R46" s="210"/>
      <c r="S46" s="222">
        <v>3024</v>
      </c>
      <c r="T46" s="223">
        <f t="shared" si="0"/>
        <v>0</v>
      </c>
    </row>
    <row r="47" spans="1:20" ht="12.75">
      <c r="A47" s="122">
        <v>28</v>
      </c>
      <c r="B47" s="136">
        <v>39597</v>
      </c>
      <c r="C47" s="180">
        <v>5</v>
      </c>
      <c r="D47" s="130">
        <v>61</v>
      </c>
      <c r="E47" s="479">
        <v>617</v>
      </c>
      <c r="F47" s="130"/>
      <c r="G47" s="125">
        <v>1</v>
      </c>
      <c r="H47" s="126" t="s">
        <v>56</v>
      </c>
      <c r="I47" s="125"/>
      <c r="J47" s="297" t="s">
        <v>25</v>
      </c>
      <c r="K47" s="126" t="s">
        <v>202</v>
      </c>
      <c r="L47" s="128">
        <v>3381.4</v>
      </c>
      <c r="M47" s="247">
        <v>10</v>
      </c>
      <c r="N47" s="222">
        <f>IF(M47=0,"N/A",+L47/M47)</f>
        <v>338.14</v>
      </c>
      <c r="O47" s="222">
        <f>IF(M47=0,"N/A",+N47/12)</f>
        <v>28.17833333333333</v>
      </c>
      <c r="P47" s="222"/>
      <c r="Q47" s="210">
        <v>5</v>
      </c>
      <c r="R47" s="210">
        <v>1</v>
      </c>
      <c r="S47" s="222">
        <f>IF(M47=0,"N/A",+N47*Q47+O47*R47)</f>
        <v>1718.878333333333</v>
      </c>
      <c r="T47" s="223">
        <f t="shared" si="0"/>
        <v>1662.521666666667</v>
      </c>
    </row>
    <row r="48" spans="1:20" ht="12.75">
      <c r="A48" s="122">
        <v>29</v>
      </c>
      <c r="B48" s="136">
        <v>36889</v>
      </c>
      <c r="C48" s="180">
        <v>5</v>
      </c>
      <c r="D48" s="130">
        <v>61</v>
      </c>
      <c r="E48" s="479">
        <v>617</v>
      </c>
      <c r="F48" s="130">
        <v>127781</v>
      </c>
      <c r="G48" s="125">
        <v>1</v>
      </c>
      <c r="H48" s="126" t="s">
        <v>201</v>
      </c>
      <c r="I48" s="125"/>
      <c r="J48" s="297" t="s">
        <v>27</v>
      </c>
      <c r="K48" s="126" t="s">
        <v>202</v>
      </c>
      <c r="L48" s="128">
        <v>1750</v>
      </c>
      <c r="M48" s="247">
        <v>10</v>
      </c>
      <c r="N48" s="746"/>
      <c r="O48" s="746"/>
      <c r="P48" s="222">
        <f>+O41+O42+O43+O44+O45+O46+O47+O48</f>
        <v>128.8635</v>
      </c>
      <c r="Q48" s="210">
        <v>10</v>
      </c>
      <c r="R48" s="210"/>
      <c r="S48" s="222">
        <v>1750</v>
      </c>
      <c r="T48" s="223">
        <f t="shared" si="0"/>
        <v>0</v>
      </c>
    </row>
    <row r="49" spans="1:20" ht="12.75">
      <c r="A49" s="122">
        <v>30</v>
      </c>
      <c r="B49" s="132">
        <v>39519</v>
      </c>
      <c r="C49" s="180">
        <v>5</v>
      </c>
      <c r="D49" s="130">
        <v>61</v>
      </c>
      <c r="E49" s="471">
        <v>614</v>
      </c>
      <c r="F49" s="130"/>
      <c r="G49" s="125">
        <v>1</v>
      </c>
      <c r="H49" s="126" t="s">
        <v>131</v>
      </c>
      <c r="I49" s="125"/>
      <c r="J49" s="297" t="s">
        <v>209</v>
      </c>
      <c r="K49" s="409" t="s">
        <v>210</v>
      </c>
      <c r="L49" s="128">
        <v>9860</v>
      </c>
      <c r="M49" s="247">
        <v>3</v>
      </c>
      <c r="N49" s="746"/>
      <c r="O49" s="746"/>
      <c r="P49" s="222"/>
      <c r="Q49" s="210">
        <v>3</v>
      </c>
      <c r="R49" s="210"/>
      <c r="S49" s="222">
        <v>9860</v>
      </c>
      <c r="T49" s="223">
        <f t="shared" si="0"/>
        <v>0</v>
      </c>
    </row>
    <row r="50" spans="1:20" ht="12.75">
      <c r="A50" s="122">
        <v>31</v>
      </c>
      <c r="B50" s="136">
        <v>39519</v>
      </c>
      <c r="C50" s="180">
        <v>5</v>
      </c>
      <c r="D50" s="130">
        <v>61</v>
      </c>
      <c r="E50" s="471">
        <v>614</v>
      </c>
      <c r="F50" s="130"/>
      <c r="G50" s="125">
        <v>1</v>
      </c>
      <c r="H50" s="126" t="s">
        <v>90</v>
      </c>
      <c r="I50" s="125"/>
      <c r="J50" s="297" t="s">
        <v>140</v>
      </c>
      <c r="K50" s="409" t="s">
        <v>210</v>
      </c>
      <c r="L50" s="128">
        <v>9164</v>
      </c>
      <c r="M50" s="247">
        <v>3</v>
      </c>
      <c r="N50" s="746"/>
      <c r="O50" s="746"/>
      <c r="P50" s="222"/>
      <c r="Q50" s="210">
        <v>3</v>
      </c>
      <c r="R50" s="210"/>
      <c r="S50" s="222">
        <v>9164</v>
      </c>
      <c r="T50" s="223">
        <f t="shared" si="0"/>
        <v>0</v>
      </c>
    </row>
    <row r="51" spans="1:20" ht="12.75">
      <c r="A51" s="122">
        <v>32</v>
      </c>
      <c r="B51" s="136">
        <v>39519</v>
      </c>
      <c r="C51" s="180">
        <v>5</v>
      </c>
      <c r="D51" s="130">
        <v>61</v>
      </c>
      <c r="E51" s="471">
        <v>614</v>
      </c>
      <c r="F51" s="130"/>
      <c r="G51" s="125">
        <v>1</v>
      </c>
      <c r="H51" s="126" t="s">
        <v>32</v>
      </c>
      <c r="I51" s="125"/>
      <c r="J51" s="297" t="s">
        <v>76</v>
      </c>
      <c r="K51" s="409" t="s">
        <v>210</v>
      </c>
      <c r="L51" s="128">
        <v>20996</v>
      </c>
      <c r="M51" s="247">
        <v>3</v>
      </c>
      <c r="N51" s="746"/>
      <c r="O51" s="746"/>
      <c r="P51" s="222"/>
      <c r="Q51" s="210">
        <v>3</v>
      </c>
      <c r="R51" s="210"/>
      <c r="S51" s="222">
        <v>20996</v>
      </c>
      <c r="T51" s="223">
        <f t="shared" si="0"/>
        <v>0</v>
      </c>
    </row>
    <row r="52" spans="1:20" ht="12.75">
      <c r="A52" s="122">
        <v>33</v>
      </c>
      <c r="B52" s="136">
        <v>39519</v>
      </c>
      <c r="C52" s="180">
        <v>5</v>
      </c>
      <c r="D52" s="130">
        <v>61</v>
      </c>
      <c r="E52" s="471">
        <v>614</v>
      </c>
      <c r="F52" s="130"/>
      <c r="G52" s="125">
        <v>1</v>
      </c>
      <c r="H52" s="126" t="s">
        <v>31</v>
      </c>
      <c r="I52" s="125"/>
      <c r="J52" s="295" t="s">
        <v>75</v>
      </c>
      <c r="K52" s="409" t="s">
        <v>210</v>
      </c>
      <c r="L52" s="128">
        <v>3132</v>
      </c>
      <c r="M52" s="247">
        <v>3</v>
      </c>
      <c r="N52" s="746"/>
      <c r="O52" s="746"/>
      <c r="P52" s="222">
        <f>+O49+O50+O51+O52</f>
        <v>0</v>
      </c>
      <c r="Q52" s="210">
        <v>3</v>
      </c>
      <c r="R52" s="210"/>
      <c r="S52" s="222">
        <v>3132</v>
      </c>
      <c r="T52" s="223">
        <f t="shared" si="0"/>
        <v>0</v>
      </c>
    </row>
    <row r="53" spans="1:20" ht="12.75">
      <c r="A53" s="122">
        <v>34</v>
      </c>
      <c r="B53" s="136">
        <v>36889</v>
      </c>
      <c r="C53" s="180">
        <v>5</v>
      </c>
      <c r="D53" s="130">
        <v>61</v>
      </c>
      <c r="E53" s="130">
        <v>616</v>
      </c>
      <c r="F53" s="130"/>
      <c r="G53" s="125">
        <v>1</v>
      </c>
      <c r="H53" s="126" t="s">
        <v>38</v>
      </c>
      <c r="I53" s="125"/>
      <c r="J53" s="297" t="s">
        <v>211</v>
      </c>
      <c r="K53" s="409" t="s">
        <v>210</v>
      </c>
      <c r="L53" s="128">
        <v>8000</v>
      </c>
      <c r="M53" s="247">
        <v>3</v>
      </c>
      <c r="N53" s="746"/>
      <c r="O53" s="746"/>
      <c r="P53" s="222">
        <f>+O53</f>
        <v>0</v>
      </c>
      <c r="Q53" s="210">
        <v>3</v>
      </c>
      <c r="R53" s="210"/>
      <c r="S53" s="222">
        <v>8000</v>
      </c>
      <c r="T53" s="223">
        <f t="shared" si="0"/>
        <v>0</v>
      </c>
    </row>
    <row r="54" spans="1:20" ht="12.75">
      <c r="A54" s="122">
        <v>35</v>
      </c>
      <c r="B54" s="136">
        <v>36889</v>
      </c>
      <c r="C54" s="180">
        <v>5</v>
      </c>
      <c r="D54" s="181">
        <v>61</v>
      </c>
      <c r="E54" s="470">
        <v>617</v>
      </c>
      <c r="F54" s="127"/>
      <c r="G54" s="125">
        <v>1</v>
      </c>
      <c r="H54" s="127" t="s">
        <v>971</v>
      </c>
      <c r="I54" s="126"/>
      <c r="J54" s="297"/>
      <c r="K54" s="409" t="s">
        <v>210</v>
      </c>
      <c r="L54" s="128">
        <v>800</v>
      </c>
      <c r="M54" s="247">
        <v>10</v>
      </c>
      <c r="N54" s="746"/>
      <c r="O54" s="746"/>
      <c r="P54" s="222"/>
      <c r="Q54" s="210">
        <v>10</v>
      </c>
      <c r="R54" s="210"/>
      <c r="S54" s="222">
        <v>800</v>
      </c>
      <c r="T54" s="223">
        <f t="shared" si="0"/>
        <v>0</v>
      </c>
    </row>
    <row r="55" spans="1:20" ht="12.75">
      <c r="A55" s="122">
        <v>36</v>
      </c>
      <c r="B55" s="136">
        <v>40261</v>
      </c>
      <c r="C55" s="180">
        <v>5</v>
      </c>
      <c r="D55" s="181">
        <v>61</v>
      </c>
      <c r="E55" s="479">
        <v>617</v>
      </c>
      <c r="F55" s="150"/>
      <c r="G55" s="181">
        <v>1</v>
      </c>
      <c r="H55" s="191" t="s">
        <v>56</v>
      </c>
      <c r="I55" s="150"/>
      <c r="J55" s="297" t="s">
        <v>25</v>
      </c>
      <c r="K55" s="409" t="s">
        <v>210</v>
      </c>
      <c r="L55" s="139">
        <v>3335</v>
      </c>
      <c r="M55" s="247">
        <v>5</v>
      </c>
      <c r="N55" s="302">
        <f>IF(M55=0,"N/A",+L55/M55)</f>
        <v>667</v>
      </c>
      <c r="O55" s="303">
        <f>IF(M55=0,"N/A",+N55/12)</f>
        <v>55.583333333333336</v>
      </c>
      <c r="P55" s="303"/>
      <c r="Q55" s="210">
        <v>3</v>
      </c>
      <c r="R55" s="210">
        <v>3</v>
      </c>
      <c r="S55" s="222">
        <f>IF(M55=0,"N/A",+N55*Q55+O55*R55)</f>
        <v>2167.75</v>
      </c>
      <c r="T55" s="223">
        <f t="shared" si="0"/>
        <v>1167.25</v>
      </c>
    </row>
    <row r="56" spans="1:20" ht="12.75">
      <c r="A56" s="122">
        <v>37</v>
      </c>
      <c r="B56" s="136">
        <v>36889</v>
      </c>
      <c r="C56" s="180">
        <v>5</v>
      </c>
      <c r="D56" s="130">
        <v>61</v>
      </c>
      <c r="E56" s="470">
        <v>617</v>
      </c>
      <c r="F56" s="130">
        <v>35490</v>
      </c>
      <c r="G56" s="125">
        <v>1</v>
      </c>
      <c r="H56" s="126" t="s">
        <v>96</v>
      </c>
      <c r="I56" s="125" t="s">
        <v>212</v>
      </c>
      <c r="J56" s="297" t="s">
        <v>43</v>
      </c>
      <c r="K56" s="409" t="s">
        <v>210</v>
      </c>
      <c r="L56" s="128">
        <v>3259.99</v>
      </c>
      <c r="M56" s="247">
        <v>5</v>
      </c>
      <c r="N56" s="746"/>
      <c r="O56" s="746"/>
      <c r="P56" s="222"/>
      <c r="Q56" s="210">
        <v>5</v>
      </c>
      <c r="R56" s="210"/>
      <c r="S56" s="222">
        <v>3259.99</v>
      </c>
      <c r="T56" s="223">
        <f t="shared" si="0"/>
        <v>0</v>
      </c>
    </row>
    <row r="57" spans="1:20" ht="12.75">
      <c r="A57" s="122">
        <v>38</v>
      </c>
      <c r="B57" s="136">
        <v>39539</v>
      </c>
      <c r="C57" s="180">
        <v>5</v>
      </c>
      <c r="D57" s="130">
        <v>61</v>
      </c>
      <c r="E57" s="470">
        <v>617</v>
      </c>
      <c r="F57" s="130"/>
      <c r="G57" s="125">
        <v>1</v>
      </c>
      <c r="H57" s="127" t="s">
        <v>967</v>
      </c>
      <c r="I57" s="125"/>
      <c r="J57" s="297" t="s">
        <v>19</v>
      </c>
      <c r="K57" s="409" t="s">
        <v>210</v>
      </c>
      <c r="L57" s="128">
        <v>13168.32</v>
      </c>
      <c r="M57" s="247">
        <v>10</v>
      </c>
      <c r="N57" s="222">
        <f>IF(M57=0,"N/A",+L57/M57)</f>
        <v>1316.8319999999999</v>
      </c>
      <c r="O57" s="222">
        <f>IF(M57=0,"N/A",+N57/12)</f>
        <v>109.73599999999999</v>
      </c>
      <c r="P57" s="222"/>
      <c r="Q57" s="210">
        <v>5</v>
      </c>
      <c r="R57" s="210">
        <v>2</v>
      </c>
      <c r="S57" s="222">
        <f>IF(M57=0,"N/A",+N57*Q57+O57*R57)</f>
        <v>6803.632</v>
      </c>
      <c r="T57" s="223">
        <f t="shared" si="0"/>
        <v>6364.688</v>
      </c>
    </row>
    <row r="58" spans="1:20" ht="12.75">
      <c r="A58" s="122">
        <v>39</v>
      </c>
      <c r="B58" s="136">
        <v>36889</v>
      </c>
      <c r="C58" s="180">
        <v>5</v>
      </c>
      <c r="D58" s="130">
        <v>61</v>
      </c>
      <c r="E58" s="470">
        <v>617</v>
      </c>
      <c r="F58" s="130"/>
      <c r="G58" s="125">
        <v>1</v>
      </c>
      <c r="H58" s="126" t="s">
        <v>213</v>
      </c>
      <c r="I58" s="125"/>
      <c r="J58" s="297" t="s">
        <v>19</v>
      </c>
      <c r="K58" s="409" t="s">
        <v>210</v>
      </c>
      <c r="L58" s="128">
        <v>2664.81</v>
      </c>
      <c r="M58" s="247">
        <v>10</v>
      </c>
      <c r="N58" s="746"/>
      <c r="O58" s="746"/>
      <c r="P58" s="222"/>
      <c r="Q58" s="210">
        <v>10</v>
      </c>
      <c r="R58" s="210"/>
      <c r="S58" s="222">
        <v>2664.81</v>
      </c>
      <c r="T58" s="223">
        <f t="shared" si="0"/>
        <v>0</v>
      </c>
    </row>
    <row r="59" spans="1:20" ht="12.75">
      <c r="A59" s="122">
        <v>40</v>
      </c>
      <c r="B59" s="136">
        <v>36889</v>
      </c>
      <c r="C59" s="180">
        <v>5</v>
      </c>
      <c r="D59" s="130">
        <v>61</v>
      </c>
      <c r="E59" s="470">
        <v>617</v>
      </c>
      <c r="F59" s="130"/>
      <c r="G59" s="125">
        <v>1</v>
      </c>
      <c r="H59" s="126" t="s">
        <v>87</v>
      </c>
      <c r="I59" s="125"/>
      <c r="J59" s="297" t="s">
        <v>19</v>
      </c>
      <c r="K59" s="409" t="s">
        <v>210</v>
      </c>
      <c r="L59" s="128">
        <v>1617.04</v>
      </c>
      <c r="M59" s="247">
        <v>10</v>
      </c>
      <c r="N59" s="746"/>
      <c r="O59" s="746"/>
      <c r="P59" s="222"/>
      <c r="Q59" s="210">
        <v>10</v>
      </c>
      <c r="R59" s="210"/>
      <c r="S59" s="222">
        <v>1617.04</v>
      </c>
      <c r="T59" s="223">
        <f t="shared" si="0"/>
        <v>0</v>
      </c>
    </row>
    <row r="60" spans="1:20" ht="12.75">
      <c r="A60" s="122">
        <v>41</v>
      </c>
      <c r="B60" s="136">
        <v>36889</v>
      </c>
      <c r="C60" s="180">
        <v>5</v>
      </c>
      <c r="D60" s="130">
        <v>61</v>
      </c>
      <c r="E60" s="470">
        <v>617</v>
      </c>
      <c r="F60" s="130"/>
      <c r="G60" s="125">
        <v>1</v>
      </c>
      <c r="H60" s="126" t="s">
        <v>214</v>
      </c>
      <c r="I60" s="125"/>
      <c r="J60" s="297"/>
      <c r="K60" s="409" t="s">
        <v>210</v>
      </c>
      <c r="L60" s="128">
        <v>1500</v>
      </c>
      <c r="M60" s="247">
        <v>10</v>
      </c>
      <c r="N60" s="746"/>
      <c r="O60" s="746"/>
      <c r="P60" s="222"/>
      <c r="Q60" s="210">
        <v>10</v>
      </c>
      <c r="R60" s="210"/>
      <c r="S60" s="222">
        <v>1500</v>
      </c>
      <c r="T60" s="223">
        <f t="shared" si="0"/>
        <v>0</v>
      </c>
    </row>
    <row r="61" spans="1:20" ht="12.75">
      <c r="A61" s="122">
        <v>42</v>
      </c>
      <c r="B61" s="136">
        <v>37717</v>
      </c>
      <c r="C61" s="180">
        <v>5</v>
      </c>
      <c r="D61" s="130">
        <v>61</v>
      </c>
      <c r="E61" s="470">
        <v>617</v>
      </c>
      <c r="F61" s="130"/>
      <c r="G61" s="125">
        <v>1</v>
      </c>
      <c r="H61" s="126" t="s">
        <v>56</v>
      </c>
      <c r="I61" s="125"/>
      <c r="J61" s="297" t="s">
        <v>106</v>
      </c>
      <c r="K61" s="409" t="s">
        <v>210</v>
      </c>
      <c r="L61" s="128">
        <v>1908</v>
      </c>
      <c r="M61" s="247">
        <v>5</v>
      </c>
      <c r="N61" s="746"/>
      <c r="O61" s="746"/>
      <c r="P61" s="222"/>
      <c r="Q61" s="210">
        <v>5</v>
      </c>
      <c r="R61" s="210"/>
      <c r="S61" s="222">
        <v>1908</v>
      </c>
      <c r="T61" s="223">
        <f t="shared" si="0"/>
        <v>0</v>
      </c>
    </row>
    <row r="62" spans="1:20" ht="12.75">
      <c r="A62" s="122">
        <v>43</v>
      </c>
      <c r="B62" s="134">
        <v>40583</v>
      </c>
      <c r="C62" s="180">
        <v>5</v>
      </c>
      <c r="D62" s="130">
        <v>61</v>
      </c>
      <c r="E62" s="470">
        <v>617</v>
      </c>
      <c r="F62" s="130"/>
      <c r="G62" s="125">
        <v>1</v>
      </c>
      <c r="H62" s="295" t="s">
        <v>194</v>
      </c>
      <c r="I62" s="130" t="s">
        <v>968</v>
      </c>
      <c r="J62" s="130" t="s">
        <v>969</v>
      </c>
      <c r="K62" s="127" t="s">
        <v>970</v>
      </c>
      <c r="L62" s="128">
        <v>6500</v>
      </c>
      <c r="M62" s="247">
        <v>5</v>
      </c>
      <c r="N62" s="222">
        <f>IF(M62=0,"N/A",+L62/M62)</f>
        <v>1300</v>
      </c>
      <c r="O62" s="222">
        <f>IF(M62=0,"N/A",+N62/12)</f>
        <v>108.33333333333333</v>
      </c>
      <c r="P62" s="222"/>
      <c r="Q62" s="210">
        <v>2</v>
      </c>
      <c r="R62" s="210">
        <v>4</v>
      </c>
      <c r="S62" s="222">
        <f>IF(M62=0,"N/A",+N62*Q62+O62*R62)</f>
        <v>3033.3333333333335</v>
      </c>
      <c r="T62" s="223">
        <f>IF(M62=0,"N/A",+L62-S62)</f>
        <v>3466.6666666666665</v>
      </c>
    </row>
    <row r="63" spans="1:20" ht="12.75">
      <c r="A63" s="122">
        <v>44</v>
      </c>
      <c r="B63" s="136">
        <v>36889</v>
      </c>
      <c r="C63" s="180">
        <v>5</v>
      </c>
      <c r="D63" s="130">
        <v>61</v>
      </c>
      <c r="E63" s="479">
        <v>617</v>
      </c>
      <c r="F63" s="130">
        <v>7307</v>
      </c>
      <c r="G63" s="125">
        <v>1</v>
      </c>
      <c r="H63" s="126" t="s">
        <v>165</v>
      </c>
      <c r="I63" s="125"/>
      <c r="J63" s="297"/>
      <c r="K63" s="127" t="s">
        <v>970</v>
      </c>
      <c r="L63" s="128">
        <v>300</v>
      </c>
      <c r="M63" s="247">
        <v>10</v>
      </c>
      <c r="N63" s="746"/>
      <c r="O63" s="746"/>
      <c r="P63" s="222"/>
      <c r="Q63" s="210">
        <v>10</v>
      </c>
      <c r="R63" s="210"/>
      <c r="S63" s="222">
        <v>300</v>
      </c>
      <c r="T63" s="223">
        <f>IF(M63=0,"N/A",+L63-S63)</f>
        <v>0</v>
      </c>
    </row>
    <row r="64" spans="1:20" ht="12.75">
      <c r="A64" s="122">
        <v>45</v>
      </c>
      <c r="B64" s="136">
        <v>37015</v>
      </c>
      <c r="C64" s="180">
        <v>5</v>
      </c>
      <c r="D64" s="182">
        <v>61</v>
      </c>
      <c r="E64" s="482">
        <v>617</v>
      </c>
      <c r="F64" s="181">
        <v>125141</v>
      </c>
      <c r="G64" s="181">
        <v>1</v>
      </c>
      <c r="H64" s="191" t="s">
        <v>527</v>
      </c>
      <c r="I64" s="191"/>
      <c r="J64" s="296" t="s">
        <v>19</v>
      </c>
      <c r="K64" s="127" t="s">
        <v>970</v>
      </c>
      <c r="L64" s="256">
        <v>2494</v>
      </c>
      <c r="M64" s="247">
        <v>10</v>
      </c>
      <c r="N64" s="746"/>
      <c r="O64" s="746"/>
      <c r="P64" s="222"/>
      <c r="Q64" s="210">
        <v>10</v>
      </c>
      <c r="R64" s="210"/>
      <c r="S64" s="222">
        <v>2494</v>
      </c>
      <c r="T64" s="223">
        <f>IF(M64=0,"N/A",+L64-S64)</f>
        <v>0</v>
      </c>
    </row>
    <row r="65" spans="1:20" ht="12.75">
      <c r="A65" s="122">
        <v>46</v>
      </c>
      <c r="B65" s="136">
        <v>39120</v>
      </c>
      <c r="C65" s="180">
        <v>5</v>
      </c>
      <c r="D65" s="125">
        <v>61</v>
      </c>
      <c r="E65" s="464">
        <v>617</v>
      </c>
      <c r="F65" s="126"/>
      <c r="G65" s="125">
        <v>1</v>
      </c>
      <c r="H65" s="127" t="s">
        <v>213</v>
      </c>
      <c r="I65" s="126"/>
      <c r="J65" s="297" t="s">
        <v>19</v>
      </c>
      <c r="K65" s="127" t="s">
        <v>970</v>
      </c>
      <c r="L65" s="128">
        <v>1617.04</v>
      </c>
      <c r="M65" s="247">
        <v>10</v>
      </c>
      <c r="N65" s="222">
        <f>IF(M65=0,"N/A",+L65/M65)</f>
        <v>161.704</v>
      </c>
      <c r="O65" s="222">
        <f>IF(M65=0,"N/A",+N65/12)</f>
        <v>13.475333333333333</v>
      </c>
      <c r="P65" s="222"/>
      <c r="Q65" s="210">
        <v>6</v>
      </c>
      <c r="R65" s="210">
        <v>4</v>
      </c>
      <c r="S65" s="222">
        <f>IF(M65=0,"N/A",+N65*Q65+O65*R65)</f>
        <v>1024.1253333333334</v>
      </c>
      <c r="T65" s="223">
        <f>IF(M65=0,"N/A",+L65-S65)</f>
        <v>592.9146666666666</v>
      </c>
    </row>
    <row r="66" spans="1:20" ht="12.75">
      <c r="A66" s="122">
        <v>47</v>
      </c>
      <c r="B66" s="136">
        <v>39597</v>
      </c>
      <c r="C66" s="180">
        <v>5</v>
      </c>
      <c r="D66" s="130">
        <v>61</v>
      </c>
      <c r="E66" s="479">
        <v>617</v>
      </c>
      <c r="F66" s="130"/>
      <c r="G66" s="125">
        <v>1</v>
      </c>
      <c r="H66" s="126" t="s">
        <v>46</v>
      </c>
      <c r="I66" s="125"/>
      <c r="J66" s="297" t="s">
        <v>25</v>
      </c>
      <c r="K66" s="126" t="s">
        <v>208</v>
      </c>
      <c r="L66" s="128">
        <v>2915</v>
      </c>
      <c r="M66" s="247">
        <v>5</v>
      </c>
      <c r="N66" s="222">
        <v>0</v>
      </c>
      <c r="O66" s="222">
        <v>0</v>
      </c>
      <c r="P66" s="222"/>
      <c r="Q66" s="210">
        <v>5</v>
      </c>
      <c r="R66" s="210"/>
      <c r="S66" s="222">
        <v>2915</v>
      </c>
      <c r="T66" s="223">
        <f t="shared" si="0"/>
        <v>0</v>
      </c>
    </row>
    <row r="67" spans="1:20" ht="12.75">
      <c r="A67" s="122">
        <v>48</v>
      </c>
      <c r="B67" s="136">
        <v>40247</v>
      </c>
      <c r="C67" s="180">
        <v>5</v>
      </c>
      <c r="D67" s="181">
        <v>61</v>
      </c>
      <c r="E67" s="479">
        <v>617</v>
      </c>
      <c r="F67" s="150"/>
      <c r="G67" s="181">
        <v>1</v>
      </c>
      <c r="H67" s="191" t="s">
        <v>26</v>
      </c>
      <c r="I67" s="341"/>
      <c r="J67" s="296" t="s">
        <v>618</v>
      </c>
      <c r="K67" s="126" t="s">
        <v>208</v>
      </c>
      <c r="L67" s="139">
        <v>8133.51</v>
      </c>
      <c r="M67" s="247">
        <v>10</v>
      </c>
      <c r="N67" s="302">
        <f>IF(M67=0,"N/A",+L67/M67)</f>
        <v>813.351</v>
      </c>
      <c r="O67" s="303">
        <f>IF(M67=0,"N/A",+N67/12)</f>
        <v>67.77925</v>
      </c>
      <c r="P67" s="303"/>
      <c r="Q67" s="210">
        <v>3</v>
      </c>
      <c r="R67" s="210">
        <v>3</v>
      </c>
      <c r="S67" s="222">
        <f>IF(M67=0,"N/A",+N67*Q67+O67*R67)</f>
        <v>2643.39075</v>
      </c>
      <c r="T67" s="223">
        <f t="shared" si="0"/>
        <v>5490.11925</v>
      </c>
    </row>
    <row r="68" spans="1:20" ht="12.75">
      <c r="A68" s="122">
        <v>49</v>
      </c>
      <c r="B68" s="136">
        <v>37012</v>
      </c>
      <c r="C68" s="180">
        <v>5</v>
      </c>
      <c r="D68" s="130">
        <v>61</v>
      </c>
      <c r="E68" s="479">
        <v>617</v>
      </c>
      <c r="F68" s="130"/>
      <c r="G68" s="125">
        <v>1</v>
      </c>
      <c r="H68" s="126" t="s">
        <v>26</v>
      </c>
      <c r="I68" s="125"/>
      <c r="J68" s="297" t="s">
        <v>19</v>
      </c>
      <c r="K68" s="126" t="s">
        <v>208</v>
      </c>
      <c r="L68" s="128">
        <v>3248</v>
      </c>
      <c r="M68" s="247">
        <v>10</v>
      </c>
      <c r="N68" s="746"/>
      <c r="O68" s="746"/>
      <c r="P68" s="222"/>
      <c r="Q68" s="210">
        <v>10</v>
      </c>
      <c r="R68" s="210"/>
      <c r="S68" s="222">
        <v>3248</v>
      </c>
      <c r="T68" s="223">
        <f t="shared" si="0"/>
        <v>0</v>
      </c>
    </row>
    <row r="69" spans="1:20" ht="12.75">
      <c r="A69" s="122">
        <v>50</v>
      </c>
      <c r="B69" s="136">
        <v>38390</v>
      </c>
      <c r="C69" s="180">
        <v>5</v>
      </c>
      <c r="D69" s="130">
        <v>61</v>
      </c>
      <c r="E69" s="479">
        <v>617</v>
      </c>
      <c r="F69" s="130"/>
      <c r="G69" s="125">
        <v>1</v>
      </c>
      <c r="H69" s="126" t="s">
        <v>26</v>
      </c>
      <c r="I69" s="125"/>
      <c r="J69" s="297" t="s">
        <v>27</v>
      </c>
      <c r="K69" s="126" t="s">
        <v>208</v>
      </c>
      <c r="L69" s="128">
        <v>6049.11</v>
      </c>
      <c r="M69" s="247">
        <v>10</v>
      </c>
      <c r="N69" s="222">
        <f>IF(M69=0,"N/A",+L69/M69)</f>
        <v>604.911</v>
      </c>
      <c r="O69" s="222">
        <f>IF(M69=0,"N/A",+N69/12)</f>
        <v>50.40924999999999</v>
      </c>
      <c r="P69" s="222"/>
      <c r="Q69" s="210">
        <v>8</v>
      </c>
      <c r="R69" s="210">
        <v>3</v>
      </c>
      <c r="S69" s="222">
        <f>IF(M69=0,"N/A",+N69*Q69+O69*R69)</f>
        <v>4990.51575</v>
      </c>
      <c r="T69" s="223">
        <f t="shared" si="0"/>
        <v>1058.59425</v>
      </c>
    </row>
    <row r="70" spans="1:20" ht="12.75">
      <c r="A70" s="122">
        <v>51</v>
      </c>
      <c r="B70" s="136">
        <v>37012</v>
      </c>
      <c r="C70" s="180">
        <v>5</v>
      </c>
      <c r="D70" s="130">
        <v>61</v>
      </c>
      <c r="E70" s="479">
        <v>617</v>
      </c>
      <c r="F70" s="130"/>
      <c r="G70" s="125">
        <v>2</v>
      </c>
      <c r="H70" s="126" t="s">
        <v>26</v>
      </c>
      <c r="I70" s="125"/>
      <c r="J70" s="297"/>
      <c r="K70" s="126" t="s">
        <v>208</v>
      </c>
      <c r="L70" s="128">
        <v>3248</v>
      </c>
      <c r="M70" s="247">
        <v>10</v>
      </c>
      <c r="N70" s="746"/>
      <c r="O70" s="746"/>
      <c r="P70" s="222">
        <f>+O54+O55+O56+O57+O58+O59+O60+O61+O62+O63+O64+O65+O66+O67+O68+O69+O70</f>
        <v>405.31649999999996</v>
      </c>
      <c r="Q70" s="210">
        <v>10</v>
      </c>
      <c r="R70" s="210"/>
      <c r="S70" s="222">
        <v>3248</v>
      </c>
      <c r="T70" s="223">
        <f t="shared" si="0"/>
        <v>0</v>
      </c>
    </row>
    <row r="71" spans="4:20" ht="15">
      <c r="D71" s="59"/>
      <c r="E71" s="59"/>
      <c r="F71" s="46"/>
      <c r="G71" s="46"/>
      <c r="H71" s="63"/>
      <c r="I71" s="46"/>
      <c r="J71" s="503"/>
      <c r="K71" s="63"/>
      <c r="L71" s="752">
        <f>SUM(L19:L70)</f>
        <v>250896.49000000002</v>
      </c>
      <c r="M71" s="240"/>
      <c r="N71" s="262">
        <f>SUM(N19:N70)</f>
        <v>16814.21733333333</v>
      </c>
      <c r="O71" s="262">
        <f>SUM(O17:O70)</f>
        <v>1587.9209166666665</v>
      </c>
      <c r="P71" s="262">
        <f>SUM(P17:P70)</f>
        <v>1587.9209166666665</v>
      </c>
      <c r="Q71" s="261"/>
      <c r="R71" s="261"/>
      <c r="S71" s="262">
        <f>SUM(S17:S70)</f>
        <v>197573.1956111111</v>
      </c>
      <c r="T71" s="263">
        <f>SUM(T17:T70)</f>
        <v>62708.364388888884</v>
      </c>
    </row>
    <row r="72" spans="4:12" ht="12.75">
      <c r="D72" s="59"/>
      <c r="E72" s="59"/>
      <c r="F72" s="46"/>
      <c r="G72" s="46"/>
      <c r="H72" s="63"/>
      <c r="I72" s="46"/>
      <c r="J72" s="503"/>
      <c r="K72" s="63"/>
      <c r="L72" s="63"/>
    </row>
    <row r="73" spans="4:19" ht="12.75">
      <c r="D73" s="59"/>
      <c r="E73" s="59"/>
      <c r="F73" s="46"/>
      <c r="G73" s="46"/>
      <c r="H73" s="63"/>
      <c r="I73" s="46"/>
      <c r="J73" s="59"/>
      <c r="K73" s="63"/>
      <c r="L73" s="63"/>
      <c r="P73" s="506"/>
      <c r="S73" s="80"/>
    </row>
    <row r="74" spans="4:19" ht="12.75">
      <c r="D74" s="59"/>
      <c r="E74" s="59"/>
      <c r="F74" s="46"/>
      <c r="G74" s="46"/>
      <c r="H74" s="63"/>
      <c r="I74" s="46"/>
      <c r="J74" s="59"/>
      <c r="K74" s="63"/>
      <c r="L74" s="63"/>
      <c r="S74" s="80"/>
    </row>
    <row r="75" spans="4:12" ht="12.75">
      <c r="D75" s="59"/>
      <c r="E75" s="59"/>
      <c r="F75" s="46"/>
      <c r="G75" s="46"/>
      <c r="H75" s="63"/>
      <c r="I75" s="46"/>
      <c r="J75" s="59"/>
      <c r="K75" s="63"/>
      <c r="L75" s="63"/>
    </row>
    <row r="76" spans="4:10" ht="12.75">
      <c r="D76" s="20"/>
      <c r="E76" s="20"/>
      <c r="F76" s="22"/>
      <c r="G76" s="22"/>
      <c r="I76" s="22"/>
      <c r="J76" s="20"/>
    </row>
    <row r="77" spans="4:10" ht="12.75">
      <c r="D77" s="20"/>
      <c r="E77" s="20"/>
      <c r="F77" s="22"/>
      <c r="G77" s="22"/>
      <c r="I77" s="22"/>
      <c r="J77" s="20"/>
    </row>
    <row r="78" spans="4:10" ht="12.75">
      <c r="D78" s="20"/>
      <c r="E78" s="20"/>
      <c r="F78" s="22"/>
      <c r="G78" s="22"/>
      <c r="I78" s="22"/>
      <c r="J78" s="20"/>
    </row>
    <row r="79" spans="4:10" ht="12.75">
      <c r="D79" s="20"/>
      <c r="E79" s="20"/>
      <c r="F79" s="22"/>
      <c r="G79" s="22"/>
      <c r="I79" s="22"/>
      <c r="J79" s="20"/>
    </row>
    <row r="82" spans="5:18" ht="12.75">
      <c r="E82" s="815"/>
      <c r="F82" s="815"/>
      <c r="G82" s="815"/>
      <c r="H82" s="815"/>
      <c r="I82" s="48"/>
      <c r="J82" s="48"/>
      <c r="K82" s="118"/>
      <c r="L82" s="118"/>
      <c r="M82" s="55"/>
      <c r="N82" s="23"/>
      <c r="O82" s="265"/>
      <c r="P82" s="265"/>
      <c r="Q82" s="265"/>
      <c r="R82" s="265"/>
    </row>
    <row r="83" spans="5:14" ht="12.75">
      <c r="E83" s="811" t="s">
        <v>52</v>
      </c>
      <c r="F83" s="811"/>
      <c r="G83" s="811"/>
      <c r="H83" s="811"/>
      <c r="I83" s="20"/>
      <c r="J83" s="20"/>
      <c r="K83" s="50" t="s">
        <v>188</v>
      </c>
      <c r="L83" s="50"/>
      <c r="M83" s="50"/>
      <c r="N83" s="50" t="s">
        <v>466</v>
      </c>
    </row>
    <row r="84" spans="5:14" ht="12.75">
      <c r="E84" s="50"/>
      <c r="F84" s="50"/>
      <c r="G84" s="50"/>
      <c r="I84" s="811"/>
      <c r="J84" s="811"/>
      <c r="L84" s="20"/>
      <c r="M84" s="20"/>
      <c r="N84" s="20"/>
    </row>
    <row r="85" spans="5:14" ht="12.75">
      <c r="E85" s="56"/>
      <c r="G85" s="1"/>
      <c r="M85" s="811"/>
      <c r="N85" s="811"/>
    </row>
  </sheetData>
  <sheetProtection/>
  <mergeCells count="9">
    <mergeCell ref="M85:N85"/>
    <mergeCell ref="E82:H82"/>
    <mergeCell ref="E83:H83"/>
    <mergeCell ref="I84:J84"/>
    <mergeCell ref="A8:T8"/>
    <mergeCell ref="A9:T9"/>
    <mergeCell ref="A10:T10"/>
    <mergeCell ref="A11:T11"/>
    <mergeCell ref="A12:T12"/>
  </mergeCells>
  <printOptions/>
  <pageMargins left="0.15763888888888888" right="0.11805555555555557" top="0.1902777777777778" bottom="0.23611111111111113" header="0.5118055555555556" footer="0.27"/>
  <pageSetup fitToWidth="3" horizontalDpi="300" verticalDpi="3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25">
      <selection activeCell="J61" sqref="J61"/>
    </sheetView>
  </sheetViews>
  <sheetFormatPr defaultColWidth="9.140625" defaultRowHeight="12.75"/>
  <cols>
    <col min="1" max="1" width="3.8515625" style="0" customWidth="1"/>
    <col min="2" max="2" width="10.421875" style="0" customWidth="1"/>
    <col min="3" max="3" width="6.421875" style="0" customWidth="1"/>
    <col min="4" max="5" width="7.28125" style="0" customWidth="1"/>
    <col min="6" max="6" width="7.57421875" style="0" customWidth="1"/>
    <col min="7" max="7" width="4.8515625" style="0" customWidth="1"/>
    <col min="8" max="8" width="12.140625" style="0" customWidth="1"/>
    <col min="9" max="9" width="9.7109375" style="0" customWidth="1"/>
    <col min="10" max="10" width="13.140625" style="0" customWidth="1"/>
    <col min="11" max="11" width="21.28125" style="0" customWidth="1"/>
    <col min="12" max="12" width="14.421875" style="0" customWidth="1"/>
    <col min="13" max="13" width="4.00390625" style="0" customWidth="1"/>
    <col min="14" max="14" width="13.28125" style="0" customWidth="1"/>
    <col min="15" max="16" width="12.8515625" style="0" customWidth="1"/>
    <col min="17" max="17" width="7.00390625" style="0" customWidth="1"/>
    <col min="18" max="18" width="7.28125" style="0" customWidth="1"/>
    <col min="19" max="19" width="14.28125" style="0" customWidth="1"/>
    <col min="20" max="20" width="10.421875" style="0" customWidth="1"/>
  </cols>
  <sheetData>
    <row r="1" spans="6:9" ht="12.75">
      <c r="F1" s="1"/>
      <c r="G1" s="1"/>
      <c r="I1" s="1"/>
    </row>
    <row r="2" spans="6:9" ht="12.75">
      <c r="F2" s="1"/>
      <c r="G2" s="1"/>
      <c r="I2" s="1"/>
    </row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5.5">
      <c r="A16" s="3" t="s">
        <v>4</v>
      </c>
      <c r="B16" s="3" t="s">
        <v>5</v>
      </c>
      <c r="C16" s="3" t="s">
        <v>6</v>
      </c>
      <c r="D16" s="4" t="s">
        <v>7</v>
      </c>
      <c r="E16" s="4" t="s">
        <v>8</v>
      </c>
      <c r="F16" s="3" t="s">
        <v>9</v>
      </c>
      <c r="G16" s="3" t="s">
        <v>10</v>
      </c>
      <c r="H16" s="3" t="s">
        <v>11</v>
      </c>
      <c r="I16" s="3" t="s">
        <v>12</v>
      </c>
      <c r="J16" s="3" t="s">
        <v>13</v>
      </c>
      <c r="K16" s="3" t="s">
        <v>957</v>
      </c>
      <c r="L16" s="3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4.25" thickBot="1">
      <c r="A17" s="348"/>
      <c r="B17" s="349"/>
      <c r="C17" s="350" t="s">
        <v>16</v>
      </c>
      <c r="D17" s="351"/>
      <c r="E17" s="352" t="s">
        <v>7</v>
      </c>
      <c r="F17" s="350"/>
      <c r="G17" s="350"/>
      <c r="H17" s="349"/>
      <c r="I17" s="165"/>
      <c r="J17" s="353"/>
      <c r="K17" s="353"/>
      <c r="L17" s="165" t="s">
        <v>17</v>
      </c>
      <c r="M17" s="200" t="s">
        <v>589</v>
      </c>
      <c r="N17" s="201" t="s">
        <v>590</v>
      </c>
      <c r="O17" s="201" t="s">
        <v>591</v>
      </c>
      <c r="P17" s="201"/>
      <c r="Q17" s="202" t="s">
        <v>592</v>
      </c>
      <c r="R17" s="202" t="s">
        <v>593</v>
      </c>
      <c r="S17" s="203" t="s">
        <v>1051</v>
      </c>
      <c r="T17" s="201" t="s">
        <v>594</v>
      </c>
    </row>
    <row r="18" spans="1:20" ht="12.75">
      <c r="A18" s="122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431">
        <v>13</v>
      </c>
      <c r="N18" s="165">
        <v>14</v>
      </c>
      <c r="O18" s="165">
        <v>15</v>
      </c>
      <c r="P18" s="165"/>
      <c r="Q18" s="165">
        <v>16</v>
      </c>
      <c r="R18" s="165">
        <v>17</v>
      </c>
      <c r="S18" s="165">
        <v>18</v>
      </c>
      <c r="T18" s="165">
        <v>19</v>
      </c>
    </row>
    <row r="19" spans="1:20" ht="12.75">
      <c r="A19" s="122">
        <v>1</v>
      </c>
      <c r="B19" s="136">
        <v>39658</v>
      </c>
      <c r="C19" s="160" t="s">
        <v>215</v>
      </c>
      <c r="D19" s="125">
        <v>61</v>
      </c>
      <c r="E19" s="463">
        <v>614</v>
      </c>
      <c r="F19" s="418"/>
      <c r="G19" s="125">
        <v>1</v>
      </c>
      <c r="H19" s="126" t="s">
        <v>131</v>
      </c>
      <c r="I19" s="125" t="s">
        <v>216</v>
      </c>
      <c r="J19" s="657" t="s">
        <v>972</v>
      </c>
      <c r="K19" s="412" t="s">
        <v>217</v>
      </c>
      <c r="L19" s="128">
        <v>8700</v>
      </c>
      <c r="M19" s="432">
        <v>3</v>
      </c>
      <c r="N19" s="746"/>
      <c r="O19" s="746"/>
      <c r="P19" s="222"/>
      <c r="Q19" s="210">
        <v>3</v>
      </c>
      <c r="R19" s="210"/>
      <c r="S19" s="222">
        <v>8700</v>
      </c>
      <c r="T19" s="223">
        <f aca="true" t="shared" si="0" ref="T19:T59">IF(M19=0,"N/A",+L19-S19)</f>
        <v>0</v>
      </c>
    </row>
    <row r="20" spans="1:20" ht="12.75">
      <c r="A20" s="122">
        <v>2</v>
      </c>
      <c r="B20" s="136">
        <v>38925</v>
      </c>
      <c r="C20" s="160" t="s">
        <v>215</v>
      </c>
      <c r="D20" s="125">
        <v>61</v>
      </c>
      <c r="E20" s="463">
        <v>614</v>
      </c>
      <c r="F20" s="418"/>
      <c r="G20" s="125">
        <v>1</v>
      </c>
      <c r="H20" s="126" t="s">
        <v>90</v>
      </c>
      <c r="I20" s="125">
        <v>7010973</v>
      </c>
      <c r="J20" s="597" t="s">
        <v>75</v>
      </c>
      <c r="K20" s="412" t="s">
        <v>217</v>
      </c>
      <c r="L20" s="128">
        <v>232</v>
      </c>
      <c r="M20" s="432">
        <v>3</v>
      </c>
      <c r="N20" s="746"/>
      <c r="O20" s="746"/>
      <c r="P20" s="222"/>
      <c r="Q20" s="210">
        <v>3</v>
      </c>
      <c r="R20" s="210"/>
      <c r="S20" s="222">
        <v>232</v>
      </c>
      <c r="T20" s="223">
        <f t="shared" si="0"/>
        <v>0</v>
      </c>
    </row>
    <row r="21" spans="1:20" ht="12.75">
      <c r="A21" s="122">
        <v>3</v>
      </c>
      <c r="B21" s="136">
        <v>39658</v>
      </c>
      <c r="C21" s="160" t="s">
        <v>215</v>
      </c>
      <c r="D21" s="125">
        <v>61</v>
      </c>
      <c r="E21" s="463">
        <v>614</v>
      </c>
      <c r="F21" s="418"/>
      <c r="G21" s="125">
        <v>1</v>
      </c>
      <c r="H21" s="126" t="s">
        <v>31</v>
      </c>
      <c r="I21" s="125"/>
      <c r="J21" s="597" t="s">
        <v>135</v>
      </c>
      <c r="K21" s="412" t="s">
        <v>217</v>
      </c>
      <c r="L21" s="128">
        <v>3132</v>
      </c>
      <c r="M21" s="432">
        <v>3</v>
      </c>
      <c r="N21" s="746"/>
      <c r="O21" s="746"/>
      <c r="P21" s="222"/>
      <c r="Q21" s="210">
        <v>3</v>
      </c>
      <c r="R21" s="210"/>
      <c r="S21" s="222">
        <v>3132</v>
      </c>
      <c r="T21" s="223">
        <f t="shared" si="0"/>
        <v>0</v>
      </c>
    </row>
    <row r="22" spans="1:20" ht="12.75">
      <c r="A22" s="122">
        <v>4</v>
      </c>
      <c r="B22" s="136">
        <v>39658</v>
      </c>
      <c r="C22" s="160" t="s">
        <v>215</v>
      </c>
      <c r="D22" s="125">
        <v>61</v>
      </c>
      <c r="E22" s="463">
        <v>614</v>
      </c>
      <c r="F22" s="418"/>
      <c r="G22" s="125">
        <v>1</v>
      </c>
      <c r="H22" s="126" t="s">
        <v>32</v>
      </c>
      <c r="I22" s="125"/>
      <c r="J22" s="597" t="s">
        <v>76</v>
      </c>
      <c r="K22" s="412" t="s">
        <v>217</v>
      </c>
      <c r="L22" s="128">
        <v>20764</v>
      </c>
      <c r="M22" s="432">
        <v>3</v>
      </c>
      <c r="N22" s="746"/>
      <c r="O22" s="746"/>
      <c r="P22" s="222">
        <f>+O19+O20+O21+O22</f>
        <v>0</v>
      </c>
      <c r="Q22" s="210">
        <v>3</v>
      </c>
      <c r="R22" s="210"/>
      <c r="S22" s="222">
        <v>20764</v>
      </c>
      <c r="T22" s="223">
        <f t="shared" si="0"/>
        <v>0</v>
      </c>
    </row>
    <row r="23" spans="1:20" ht="12.75">
      <c r="A23" s="122">
        <v>5</v>
      </c>
      <c r="B23" s="123">
        <v>39890</v>
      </c>
      <c r="C23" s="160" t="s">
        <v>215</v>
      </c>
      <c r="D23" s="429">
        <v>61</v>
      </c>
      <c r="E23" s="495">
        <v>616</v>
      </c>
      <c r="F23" s="430"/>
      <c r="G23" s="137">
        <v>1</v>
      </c>
      <c r="H23" s="127" t="s">
        <v>38</v>
      </c>
      <c r="I23" s="194"/>
      <c r="J23" s="245" t="s">
        <v>102</v>
      </c>
      <c r="K23" s="412" t="s">
        <v>217</v>
      </c>
      <c r="L23" s="420">
        <v>5772.39</v>
      </c>
      <c r="M23" s="432">
        <v>3</v>
      </c>
      <c r="N23" s="746"/>
      <c r="O23" s="746"/>
      <c r="P23" s="222">
        <f>+O23</f>
        <v>0</v>
      </c>
      <c r="Q23" s="210">
        <v>3</v>
      </c>
      <c r="R23" s="210"/>
      <c r="S23" s="222">
        <v>5772.39</v>
      </c>
      <c r="T23" s="223">
        <f t="shared" si="0"/>
        <v>0</v>
      </c>
    </row>
    <row r="24" spans="1:20" ht="12.75">
      <c r="A24" s="122">
        <v>6</v>
      </c>
      <c r="B24" s="136">
        <v>40632</v>
      </c>
      <c r="C24" s="160" t="s">
        <v>215</v>
      </c>
      <c r="D24" s="125">
        <v>61</v>
      </c>
      <c r="E24" s="464">
        <v>617</v>
      </c>
      <c r="F24" s="125"/>
      <c r="G24" s="125">
        <v>1</v>
      </c>
      <c r="H24" s="126" t="s">
        <v>18</v>
      </c>
      <c r="I24" s="125"/>
      <c r="J24" s="597" t="s">
        <v>19</v>
      </c>
      <c r="K24" s="412" t="s">
        <v>217</v>
      </c>
      <c r="L24" s="128">
        <v>7682.91</v>
      </c>
      <c r="M24" s="247">
        <v>10</v>
      </c>
      <c r="N24" s="222">
        <f>IF(M24=0,"N/A",+L24/M24)</f>
        <v>768.2909999999999</v>
      </c>
      <c r="O24" s="222">
        <f>IF(M24=0,"N/A",+N24/12)</f>
        <v>64.02425</v>
      </c>
      <c r="P24" s="222"/>
      <c r="Q24" s="210">
        <v>2</v>
      </c>
      <c r="R24" s="210">
        <v>3</v>
      </c>
      <c r="S24" s="222">
        <f>IF(M24=0,"N/A",+N24*Q24+O24*R24)</f>
        <v>1728.65475</v>
      </c>
      <c r="T24" s="223">
        <f t="shared" si="0"/>
        <v>5954.25525</v>
      </c>
    </row>
    <row r="25" spans="1:20" ht="12.75">
      <c r="A25" s="122">
        <v>7</v>
      </c>
      <c r="B25" s="136">
        <v>39570</v>
      </c>
      <c r="C25" s="160" t="s">
        <v>215</v>
      </c>
      <c r="D25" s="125">
        <v>61</v>
      </c>
      <c r="E25" s="464">
        <v>617</v>
      </c>
      <c r="F25" s="125"/>
      <c r="G25" s="125">
        <v>1</v>
      </c>
      <c r="H25" s="126" t="s">
        <v>41</v>
      </c>
      <c r="I25" s="125"/>
      <c r="J25" s="597"/>
      <c r="K25" s="412" t="s">
        <v>217</v>
      </c>
      <c r="L25" s="128">
        <v>9860.93</v>
      </c>
      <c r="M25" s="432">
        <v>10</v>
      </c>
      <c r="N25" s="222">
        <f>IF(M25=0,"N/A",+L25/M25)</f>
        <v>986.0930000000001</v>
      </c>
      <c r="O25" s="222">
        <f>IF(M25=0,"N/A",+N25/12)</f>
        <v>82.17441666666667</v>
      </c>
      <c r="P25" s="222"/>
      <c r="Q25" s="210">
        <v>5</v>
      </c>
      <c r="R25" s="210">
        <v>1</v>
      </c>
      <c r="S25" s="222">
        <f>IF(M25=0,"N/A",+N25*Q25+O25*R25)</f>
        <v>5012.639416666667</v>
      </c>
      <c r="T25" s="223">
        <f t="shared" si="0"/>
        <v>4848.290583333333</v>
      </c>
    </row>
    <row r="26" spans="1:20" ht="12.75">
      <c r="A26" s="122">
        <v>8</v>
      </c>
      <c r="B26" s="136">
        <v>39570</v>
      </c>
      <c r="C26" s="160" t="s">
        <v>215</v>
      </c>
      <c r="D26" s="125">
        <v>61</v>
      </c>
      <c r="E26" s="464">
        <v>617</v>
      </c>
      <c r="F26" s="125"/>
      <c r="G26" s="125">
        <v>2</v>
      </c>
      <c r="H26" s="126" t="s">
        <v>20</v>
      </c>
      <c r="I26" s="125"/>
      <c r="J26" s="597" t="s">
        <v>19</v>
      </c>
      <c r="K26" s="412" t="s">
        <v>217</v>
      </c>
      <c r="L26" s="128">
        <v>2791.42</v>
      </c>
      <c r="M26" s="432">
        <v>10</v>
      </c>
      <c r="N26" s="222">
        <f>IF(M26=0,"N/A",+L26/M26)</f>
        <v>279.142</v>
      </c>
      <c r="O26" s="222">
        <f>IF(M26=0,"N/A",+N26/12)</f>
        <v>23.261833333333332</v>
      </c>
      <c r="P26" s="222"/>
      <c r="Q26" s="210">
        <v>5</v>
      </c>
      <c r="R26" s="210">
        <v>1</v>
      </c>
      <c r="S26" s="222">
        <f>IF(M26=0,"N/A",+N26*Q26+O26*R26)</f>
        <v>1418.9718333333333</v>
      </c>
      <c r="T26" s="223">
        <f t="shared" si="0"/>
        <v>1372.4481666666668</v>
      </c>
    </row>
    <row r="27" spans="1:20" ht="12.75">
      <c r="A27" s="122">
        <v>9</v>
      </c>
      <c r="B27" s="136">
        <v>36889</v>
      </c>
      <c r="C27" s="160" t="s">
        <v>215</v>
      </c>
      <c r="D27" s="125">
        <v>61</v>
      </c>
      <c r="E27" s="464">
        <v>617</v>
      </c>
      <c r="F27" s="125"/>
      <c r="G27" s="125">
        <v>1</v>
      </c>
      <c r="H27" s="126" t="s">
        <v>96</v>
      </c>
      <c r="I27" s="125" t="s">
        <v>218</v>
      </c>
      <c r="J27" s="597" t="s">
        <v>43</v>
      </c>
      <c r="K27" s="412" t="s">
        <v>217</v>
      </c>
      <c r="L27" s="128">
        <v>3259.99</v>
      </c>
      <c r="M27" s="432">
        <v>10</v>
      </c>
      <c r="N27" s="746"/>
      <c r="O27" s="746"/>
      <c r="P27" s="222"/>
      <c r="Q27" s="210">
        <v>10</v>
      </c>
      <c r="R27" s="210"/>
      <c r="S27" s="222">
        <v>3259.99</v>
      </c>
      <c r="T27" s="223">
        <f t="shared" si="0"/>
        <v>0</v>
      </c>
    </row>
    <row r="28" spans="1:20" ht="12.75">
      <c r="A28" s="122">
        <v>10</v>
      </c>
      <c r="B28" s="136">
        <v>36889</v>
      </c>
      <c r="C28" s="160" t="s">
        <v>215</v>
      </c>
      <c r="D28" s="125">
        <v>61</v>
      </c>
      <c r="E28" s="464">
        <v>617</v>
      </c>
      <c r="F28" s="126"/>
      <c r="G28" s="125">
        <v>1</v>
      </c>
      <c r="H28" s="126" t="s">
        <v>219</v>
      </c>
      <c r="I28" s="125"/>
      <c r="J28" s="597"/>
      <c r="K28" s="412" t="s">
        <v>217</v>
      </c>
      <c r="L28" s="128">
        <v>2900</v>
      </c>
      <c r="M28" s="432">
        <v>10</v>
      </c>
      <c r="N28" s="746"/>
      <c r="O28" s="746"/>
      <c r="P28" s="222"/>
      <c r="Q28" s="210">
        <v>10</v>
      </c>
      <c r="R28" s="210"/>
      <c r="S28" s="222">
        <v>2900</v>
      </c>
      <c r="T28" s="223">
        <f t="shared" si="0"/>
        <v>0</v>
      </c>
    </row>
    <row r="29" spans="1:20" ht="12.75">
      <c r="A29" s="122">
        <v>11</v>
      </c>
      <c r="B29" s="136">
        <v>39722</v>
      </c>
      <c r="C29" s="160" t="s">
        <v>215</v>
      </c>
      <c r="D29" s="125">
        <v>61</v>
      </c>
      <c r="E29" s="464">
        <v>617</v>
      </c>
      <c r="F29" s="126"/>
      <c r="G29" s="125">
        <v>1</v>
      </c>
      <c r="H29" s="126" t="s">
        <v>220</v>
      </c>
      <c r="I29" s="125"/>
      <c r="J29" s="597" t="s">
        <v>70</v>
      </c>
      <c r="K29" s="412" t="s">
        <v>217</v>
      </c>
      <c r="L29" s="128">
        <v>40247.84</v>
      </c>
      <c r="M29" s="432">
        <v>10</v>
      </c>
      <c r="N29" s="222">
        <f>IF(M29=0,"N/A",+L29/M29)</f>
        <v>4024.7839999999997</v>
      </c>
      <c r="O29" s="222">
        <f>IF(M29=0,"N/A",+N29/12)</f>
        <v>335.39866666666666</v>
      </c>
      <c r="P29" s="222">
        <f>+O24+O25+O26+O27+O28+O29</f>
        <v>504.8591666666666</v>
      </c>
      <c r="Q29" s="210">
        <v>4</v>
      </c>
      <c r="R29" s="210">
        <v>8</v>
      </c>
      <c r="S29" s="222">
        <f>IF(M29=0,"N/A",+N29*Q29+O29*R29)</f>
        <v>18782.32533333333</v>
      </c>
      <c r="T29" s="223">
        <f t="shared" si="0"/>
        <v>21465.514666666666</v>
      </c>
    </row>
    <row r="30" spans="1:20" ht="12.75">
      <c r="A30" s="122">
        <v>12</v>
      </c>
      <c r="B30" s="136" t="s">
        <v>498</v>
      </c>
      <c r="C30" s="160" t="s">
        <v>215</v>
      </c>
      <c r="D30" s="125">
        <v>61</v>
      </c>
      <c r="E30" s="463">
        <v>614</v>
      </c>
      <c r="F30" s="126"/>
      <c r="G30" s="125">
        <v>1</v>
      </c>
      <c r="H30" s="127" t="s">
        <v>131</v>
      </c>
      <c r="I30" s="125"/>
      <c r="J30" s="657" t="s">
        <v>701</v>
      </c>
      <c r="K30" s="126" t="s">
        <v>221</v>
      </c>
      <c r="L30" s="128">
        <v>8004</v>
      </c>
      <c r="M30" s="432">
        <v>3</v>
      </c>
      <c r="N30" s="746"/>
      <c r="O30" s="746"/>
      <c r="P30" s="222"/>
      <c r="Q30" s="210">
        <v>3</v>
      </c>
      <c r="R30" s="210"/>
      <c r="S30" s="222">
        <v>8004</v>
      </c>
      <c r="T30" s="223">
        <f t="shared" si="0"/>
        <v>0</v>
      </c>
    </row>
    <row r="31" spans="1:20" ht="12.75">
      <c r="A31" s="122">
        <v>13</v>
      </c>
      <c r="B31" s="140">
        <v>41009</v>
      </c>
      <c r="C31" s="160" t="s">
        <v>215</v>
      </c>
      <c r="D31" s="125">
        <v>61</v>
      </c>
      <c r="E31" s="463">
        <v>614</v>
      </c>
      <c r="F31" s="126"/>
      <c r="G31" s="125">
        <v>1</v>
      </c>
      <c r="H31" s="127" t="s">
        <v>32</v>
      </c>
      <c r="I31" s="125"/>
      <c r="J31" s="597"/>
      <c r="K31" s="126" t="s">
        <v>221</v>
      </c>
      <c r="L31" s="128">
        <v>11792</v>
      </c>
      <c r="M31" s="247">
        <v>3</v>
      </c>
      <c r="N31" s="222">
        <f>IF(M31=0,"N/A",+L31/M31)</f>
        <v>3930.6666666666665</v>
      </c>
      <c r="O31" s="222">
        <f>IF(M31=0,"N/A",+N31/12)</f>
        <v>327.55555555555554</v>
      </c>
      <c r="P31" s="222"/>
      <c r="Q31" s="210">
        <v>1</v>
      </c>
      <c r="R31" s="210">
        <v>2</v>
      </c>
      <c r="S31" s="222">
        <f>IF(M31=0,"N/A",+N31*Q31+O31*R31)</f>
        <v>4585.777777777777</v>
      </c>
      <c r="T31" s="223">
        <f>IF(M31=0,"N/A",+L31-S31)</f>
        <v>7206.222222222223</v>
      </c>
    </row>
    <row r="32" spans="1:20" ht="12.75">
      <c r="A32" s="122">
        <v>14</v>
      </c>
      <c r="B32" s="134">
        <v>41009</v>
      </c>
      <c r="C32" s="160" t="s">
        <v>215</v>
      </c>
      <c r="D32" s="125">
        <v>61</v>
      </c>
      <c r="E32" s="463">
        <v>614</v>
      </c>
      <c r="F32" s="126"/>
      <c r="G32" s="125">
        <v>1</v>
      </c>
      <c r="H32" s="127" t="s">
        <v>31</v>
      </c>
      <c r="I32" s="125"/>
      <c r="J32" s="657" t="s">
        <v>75</v>
      </c>
      <c r="K32" s="126" t="s">
        <v>221</v>
      </c>
      <c r="L32" s="128">
        <v>1696</v>
      </c>
      <c r="M32" s="247">
        <v>3</v>
      </c>
      <c r="N32" s="222">
        <f>IF(M32=0,"N/A",+L32/M32)</f>
        <v>565.3333333333334</v>
      </c>
      <c r="O32" s="222">
        <f>IF(M32=0,"N/A",+N32/12)</f>
        <v>47.111111111111114</v>
      </c>
      <c r="P32" s="222"/>
      <c r="Q32" s="210">
        <v>1</v>
      </c>
      <c r="R32" s="210">
        <v>2</v>
      </c>
      <c r="S32" s="222">
        <f>IF(M32=0,"N/A",+N32*Q32+O32*R32)</f>
        <v>659.5555555555557</v>
      </c>
      <c r="T32" s="223">
        <f>IF(M32=0,"N/A",+L32-S32)</f>
        <v>1036.4444444444443</v>
      </c>
    </row>
    <row r="33" spans="1:20" ht="12.75">
      <c r="A33" s="122">
        <v>15</v>
      </c>
      <c r="B33" s="140">
        <v>41009</v>
      </c>
      <c r="C33" s="160" t="s">
        <v>215</v>
      </c>
      <c r="D33" s="125">
        <v>61</v>
      </c>
      <c r="E33" s="463">
        <v>614</v>
      </c>
      <c r="F33" s="341"/>
      <c r="G33" s="181">
        <v>1</v>
      </c>
      <c r="H33" s="191" t="s">
        <v>631</v>
      </c>
      <c r="I33" s="341"/>
      <c r="J33" s="658"/>
      <c r="K33" s="126" t="s">
        <v>221</v>
      </c>
      <c r="L33" s="368">
        <v>1750</v>
      </c>
      <c r="M33" s="137">
        <v>3</v>
      </c>
      <c r="N33" s="222">
        <f>IF(M33=0,"N/A",+L33/M33)</f>
        <v>583.3333333333334</v>
      </c>
      <c r="O33" s="222">
        <f>IF(M33=0,"N/A",+N33/12)</f>
        <v>48.611111111111114</v>
      </c>
      <c r="P33" s="222"/>
      <c r="Q33" s="210">
        <v>1</v>
      </c>
      <c r="R33" s="210">
        <v>2</v>
      </c>
      <c r="S33" s="222">
        <f>IF(M33=0,"N/A",+N33*Q33+O33*R33)</f>
        <v>680.5555555555557</v>
      </c>
      <c r="T33" s="223">
        <f>IF(M33=0,"N/A",+L33-S33)</f>
        <v>1069.4444444444443</v>
      </c>
    </row>
    <row r="34" spans="1:20" ht="12.75">
      <c r="A34" s="122">
        <v>16</v>
      </c>
      <c r="B34" s="134">
        <v>41152</v>
      </c>
      <c r="C34" s="160" t="s">
        <v>215</v>
      </c>
      <c r="D34" s="125">
        <v>61</v>
      </c>
      <c r="E34" s="463">
        <v>614</v>
      </c>
      <c r="F34" s="126"/>
      <c r="G34" s="125">
        <v>1</v>
      </c>
      <c r="H34" s="126" t="s">
        <v>136</v>
      </c>
      <c r="I34" s="181" t="s">
        <v>140</v>
      </c>
      <c r="J34" s="188" t="s">
        <v>931</v>
      </c>
      <c r="K34" s="126" t="s">
        <v>221</v>
      </c>
      <c r="L34" s="128">
        <v>6075.76</v>
      </c>
      <c r="M34" s="432">
        <v>3</v>
      </c>
      <c r="N34" s="222">
        <f>IF(M34=0,"N/A",+L34/M34)</f>
        <v>2025.2533333333333</v>
      </c>
      <c r="O34" s="222">
        <f>IF(M34=0,"N/A",+N34/12)</f>
        <v>168.7711111111111</v>
      </c>
      <c r="P34" s="222"/>
      <c r="Q34" s="210"/>
      <c r="R34" s="210">
        <v>10</v>
      </c>
      <c r="S34" s="222">
        <f>IF(M34=0,"N/A",+N34*Q34+O34*R34)</f>
        <v>1687.7111111111112</v>
      </c>
      <c r="T34" s="223">
        <f>IF(M34=0,"N/A",+L34-S34)</f>
        <v>4388.0488888888885</v>
      </c>
    </row>
    <row r="35" spans="1:20" ht="12.75">
      <c r="A35" s="122">
        <v>17</v>
      </c>
      <c r="B35" s="134">
        <v>41425</v>
      </c>
      <c r="C35" s="160" t="s">
        <v>215</v>
      </c>
      <c r="D35" s="125">
        <v>61</v>
      </c>
      <c r="E35" s="463">
        <v>614</v>
      </c>
      <c r="F35" s="126"/>
      <c r="G35" s="125">
        <v>1</v>
      </c>
      <c r="H35" s="126" t="s">
        <v>136</v>
      </c>
      <c r="I35" s="181" t="s">
        <v>1057</v>
      </c>
      <c r="J35" s="188" t="s">
        <v>972</v>
      </c>
      <c r="K35" s="126" t="s">
        <v>221</v>
      </c>
      <c r="L35" s="128">
        <v>7316</v>
      </c>
      <c r="M35" s="432">
        <v>3</v>
      </c>
      <c r="N35" s="222">
        <f>IF(M35=0,"N/A",+L35/M35)</f>
        <v>2438.6666666666665</v>
      </c>
      <c r="O35" s="222">
        <f>IF(M35=0,"N/A",+N35/12)</f>
        <v>203.2222222222222</v>
      </c>
      <c r="P35" s="222">
        <f>+O31+O32+O33+O34+O35</f>
        <v>795.2711111111109</v>
      </c>
      <c r="Q35" s="210"/>
      <c r="R35" s="210">
        <v>1</v>
      </c>
      <c r="S35" s="222">
        <f>IF(M35=0,"N/A",+N35*Q35+O35*R35)</f>
        <v>203.2222222222222</v>
      </c>
      <c r="T35" s="223">
        <f>IF(M35=0,"N/A",+L35-S35)</f>
        <v>7112.777777777777</v>
      </c>
    </row>
    <row r="36" spans="1:20" ht="12.75">
      <c r="A36" s="122">
        <v>18</v>
      </c>
      <c r="B36" s="136">
        <v>39597</v>
      </c>
      <c r="C36" s="160" t="s">
        <v>215</v>
      </c>
      <c r="D36" s="125">
        <v>61</v>
      </c>
      <c r="E36" s="489">
        <v>616</v>
      </c>
      <c r="F36" s="126"/>
      <c r="G36" s="125">
        <v>1</v>
      </c>
      <c r="H36" s="126" t="s">
        <v>222</v>
      </c>
      <c r="I36" s="125"/>
      <c r="J36" s="597" t="s">
        <v>223</v>
      </c>
      <c r="K36" s="126" t="s">
        <v>221</v>
      </c>
      <c r="L36" s="128">
        <v>4614.34</v>
      </c>
      <c r="M36" s="432">
        <v>3</v>
      </c>
      <c r="N36" s="746"/>
      <c r="O36" s="746"/>
      <c r="P36" s="222">
        <f>+O36</f>
        <v>0</v>
      </c>
      <c r="Q36" s="210">
        <v>3</v>
      </c>
      <c r="R36" s="210"/>
      <c r="S36" s="222">
        <v>4614.34</v>
      </c>
      <c r="T36" s="223">
        <f t="shared" si="0"/>
        <v>0</v>
      </c>
    </row>
    <row r="37" spans="1:20" ht="12.75">
      <c r="A37" s="122">
        <v>19</v>
      </c>
      <c r="B37" s="136">
        <v>36889</v>
      </c>
      <c r="C37" s="160" t="s">
        <v>215</v>
      </c>
      <c r="D37" s="125">
        <v>61</v>
      </c>
      <c r="E37" s="279">
        <v>617</v>
      </c>
      <c r="F37" s="126"/>
      <c r="G37" s="125">
        <v>1</v>
      </c>
      <c r="H37" s="126" t="s">
        <v>171</v>
      </c>
      <c r="I37" s="125"/>
      <c r="J37" s="597"/>
      <c r="K37" s="126" t="s">
        <v>221</v>
      </c>
      <c r="L37" s="128">
        <v>5400</v>
      </c>
      <c r="M37" s="432">
        <v>10</v>
      </c>
      <c r="N37" s="746"/>
      <c r="O37" s="746"/>
      <c r="P37" s="222"/>
      <c r="Q37" s="210">
        <v>10</v>
      </c>
      <c r="R37" s="210"/>
      <c r="S37" s="222">
        <v>5400</v>
      </c>
      <c r="T37" s="223">
        <f t="shared" si="0"/>
        <v>0</v>
      </c>
    </row>
    <row r="38" spans="1:20" ht="12.75">
      <c r="A38" s="122">
        <v>20</v>
      </c>
      <c r="B38" s="136">
        <v>39456</v>
      </c>
      <c r="C38" s="160" t="s">
        <v>215</v>
      </c>
      <c r="D38" s="125">
        <v>61</v>
      </c>
      <c r="E38" s="279">
        <v>617</v>
      </c>
      <c r="F38" s="126"/>
      <c r="G38" s="125">
        <v>1</v>
      </c>
      <c r="H38" s="126" t="s">
        <v>226</v>
      </c>
      <c r="I38" s="125"/>
      <c r="J38" s="597"/>
      <c r="K38" s="126" t="s">
        <v>221</v>
      </c>
      <c r="L38" s="128">
        <v>3962.7</v>
      </c>
      <c r="M38" s="432">
        <v>10</v>
      </c>
      <c r="N38" s="222">
        <f>IF(M38=0,"N/A",+L38/M38)</f>
        <v>396.27</v>
      </c>
      <c r="O38" s="222">
        <f>IF(M38=0,"N/A",+N38/12)</f>
        <v>33.0225</v>
      </c>
      <c r="P38" s="222"/>
      <c r="Q38" s="210">
        <v>5</v>
      </c>
      <c r="R38" s="210">
        <v>5</v>
      </c>
      <c r="S38" s="222">
        <f>IF(M38=0,"N/A",+N38*Q38+O38*R38)</f>
        <v>2146.4625</v>
      </c>
      <c r="T38" s="223">
        <f t="shared" si="0"/>
        <v>1816.2374999999997</v>
      </c>
    </row>
    <row r="39" spans="1:20" ht="12.75">
      <c r="A39" s="122">
        <v>21</v>
      </c>
      <c r="B39" s="136">
        <v>38439</v>
      </c>
      <c r="C39" s="160" t="s">
        <v>215</v>
      </c>
      <c r="D39" s="125">
        <v>61</v>
      </c>
      <c r="E39" s="279">
        <v>617</v>
      </c>
      <c r="F39" s="126"/>
      <c r="G39" s="125">
        <v>1</v>
      </c>
      <c r="H39" s="126" t="s">
        <v>40</v>
      </c>
      <c r="I39" s="125"/>
      <c r="J39" s="597"/>
      <c r="K39" s="126" t="s">
        <v>221</v>
      </c>
      <c r="L39" s="128">
        <v>1349.83</v>
      </c>
      <c r="M39" s="432">
        <v>10</v>
      </c>
      <c r="N39" s="222">
        <f>IF(M39=0,"N/A",+L39/M39)</f>
        <v>134.983</v>
      </c>
      <c r="O39" s="222">
        <f>IF(M39=0,"N/A",+N39/12)</f>
        <v>11.248583333333334</v>
      </c>
      <c r="P39" s="222"/>
      <c r="Q39" s="210">
        <v>8</v>
      </c>
      <c r="R39" s="210">
        <v>3</v>
      </c>
      <c r="S39" s="222">
        <f>IF(M39=0,"N/A",+N39*Q39+O39*R39)</f>
        <v>1113.60975</v>
      </c>
      <c r="T39" s="223">
        <f t="shared" si="0"/>
        <v>236.22024999999985</v>
      </c>
    </row>
    <row r="40" spans="1:20" ht="12.75">
      <c r="A40" s="122">
        <v>22</v>
      </c>
      <c r="B40" s="136">
        <v>36889</v>
      </c>
      <c r="C40" s="160" t="s">
        <v>215</v>
      </c>
      <c r="D40" s="125">
        <v>61</v>
      </c>
      <c r="E40" s="279">
        <v>617</v>
      </c>
      <c r="F40" s="126"/>
      <c r="G40" s="125">
        <v>2</v>
      </c>
      <c r="H40" s="126" t="s">
        <v>20</v>
      </c>
      <c r="I40" s="125"/>
      <c r="J40" s="597"/>
      <c r="K40" s="126" t="s">
        <v>221</v>
      </c>
      <c r="L40" s="128">
        <v>3094.88</v>
      </c>
      <c r="M40" s="432">
        <v>10</v>
      </c>
      <c r="N40" s="746"/>
      <c r="O40" s="746"/>
      <c r="P40" s="222"/>
      <c r="Q40" s="210">
        <v>10</v>
      </c>
      <c r="R40" s="210"/>
      <c r="S40" s="222">
        <v>3094.88</v>
      </c>
      <c r="T40" s="223">
        <f t="shared" si="0"/>
        <v>0</v>
      </c>
    </row>
    <row r="41" spans="1:20" ht="12.75">
      <c r="A41" s="122">
        <v>23</v>
      </c>
      <c r="B41" s="136">
        <v>39944</v>
      </c>
      <c r="C41" s="160" t="s">
        <v>215</v>
      </c>
      <c r="D41" s="125">
        <v>61</v>
      </c>
      <c r="E41" s="279">
        <v>617</v>
      </c>
      <c r="F41" s="126"/>
      <c r="G41" s="125">
        <v>1</v>
      </c>
      <c r="H41" s="127" t="s">
        <v>194</v>
      </c>
      <c r="I41" s="130" t="s">
        <v>500</v>
      </c>
      <c r="J41" s="657" t="s">
        <v>499</v>
      </c>
      <c r="K41" s="127" t="s">
        <v>221</v>
      </c>
      <c r="L41" s="128">
        <v>6201.36</v>
      </c>
      <c r="M41" s="432">
        <v>5</v>
      </c>
      <c r="N41" s="222">
        <f>IF(M41=0,"N/A",+L41/M41)</f>
        <v>1240.272</v>
      </c>
      <c r="O41" s="222">
        <f>IF(M41=0,"N/A",+N41/12)</f>
        <v>103.356</v>
      </c>
      <c r="P41" s="222"/>
      <c r="Q41" s="210">
        <v>4</v>
      </c>
      <c r="R41" s="210"/>
      <c r="S41" s="222">
        <f>IF(M41=0,"N/A",+N41*Q41+O41*R41)</f>
        <v>4961.088</v>
      </c>
      <c r="T41" s="223">
        <f t="shared" si="0"/>
        <v>1240.272</v>
      </c>
    </row>
    <row r="42" spans="1:20" ht="12.75">
      <c r="A42" s="122">
        <v>24</v>
      </c>
      <c r="B42" s="136">
        <v>37813</v>
      </c>
      <c r="C42" s="160" t="s">
        <v>215</v>
      </c>
      <c r="D42" s="125">
        <v>61</v>
      </c>
      <c r="E42" s="279">
        <v>617</v>
      </c>
      <c r="F42" s="126"/>
      <c r="G42" s="125">
        <v>1</v>
      </c>
      <c r="H42" s="126" t="s">
        <v>224</v>
      </c>
      <c r="I42" s="125">
        <v>7962</v>
      </c>
      <c r="J42" s="597" t="s">
        <v>225</v>
      </c>
      <c r="K42" s="126" t="s">
        <v>221</v>
      </c>
      <c r="L42" s="128">
        <v>3600</v>
      </c>
      <c r="M42" s="432">
        <v>5</v>
      </c>
      <c r="N42" s="746"/>
      <c r="O42" s="746"/>
      <c r="P42" s="222"/>
      <c r="Q42" s="210">
        <v>5</v>
      </c>
      <c r="R42" s="210"/>
      <c r="S42" s="222">
        <v>3600</v>
      </c>
      <c r="T42" s="223">
        <f t="shared" si="0"/>
        <v>0</v>
      </c>
    </row>
    <row r="43" spans="1:20" ht="12.75">
      <c r="A43" s="122">
        <v>25</v>
      </c>
      <c r="B43" s="136">
        <v>36889</v>
      </c>
      <c r="C43" s="160" t="s">
        <v>215</v>
      </c>
      <c r="D43" s="125">
        <v>61</v>
      </c>
      <c r="E43" s="279">
        <v>617</v>
      </c>
      <c r="F43" s="126"/>
      <c r="G43" s="125">
        <v>2</v>
      </c>
      <c r="H43" s="127" t="s">
        <v>600</v>
      </c>
      <c r="I43" s="125"/>
      <c r="J43" s="597"/>
      <c r="K43" s="126" t="s">
        <v>221</v>
      </c>
      <c r="L43" s="128">
        <v>4600</v>
      </c>
      <c r="M43" s="432">
        <v>10</v>
      </c>
      <c r="N43" s="746"/>
      <c r="O43" s="746"/>
      <c r="P43" s="222"/>
      <c r="Q43" s="210">
        <v>10</v>
      </c>
      <c r="R43" s="210"/>
      <c r="S43" s="222">
        <v>4600</v>
      </c>
      <c r="T43" s="223">
        <f t="shared" si="0"/>
        <v>0</v>
      </c>
    </row>
    <row r="44" spans="1:20" ht="12.75">
      <c r="A44" s="122">
        <v>26</v>
      </c>
      <c r="B44" s="136">
        <v>38352</v>
      </c>
      <c r="C44" s="160" t="s">
        <v>215</v>
      </c>
      <c r="D44" s="130">
        <v>61</v>
      </c>
      <c r="E44" s="427">
        <v>617</v>
      </c>
      <c r="F44" s="124"/>
      <c r="G44" s="124">
        <v>1</v>
      </c>
      <c r="H44" s="138" t="s">
        <v>58</v>
      </c>
      <c r="I44" s="124"/>
      <c r="J44" s="659"/>
      <c r="K44" s="126" t="s">
        <v>221</v>
      </c>
      <c r="L44" s="128">
        <v>2500</v>
      </c>
      <c r="M44" s="432">
        <v>10</v>
      </c>
      <c r="N44" s="222">
        <f>IF(M44=0,"N/A",+L44/M44)</f>
        <v>250</v>
      </c>
      <c r="O44" s="222">
        <f>IF(M44=0,"N/A",+N44/12)</f>
        <v>20.833333333333332</v>
      </c>
      <c r="P44" s="222"/>
      <c r="Q44" s="210">
        <v>8</v>
      </c>
      <c r="R44" s="210">
        <v>5</v>
      </c>
      <c r="S44" s="222">
        <f>IF(M44=0,"N/A",+N44*Q44+O44*R44)</f>
        <v>2104.1666666666665</v>
      </c>
      <c r="T44" s="223">
        <f t="shared" si="0"/>
        <v>395.8333333333335</v>
      </c>
    </row>
    <row r="45" spans="1:20" ht="12.75">
      <c r="A45" s="122">
        <v>27</v>
      </c>
      <c r="B45" s="12">
        <v>36827</v>
      </c>
      <c r="C45" s="160" t="s">
        <v>215</v>
      </c>
      <c r="D45" s="32">
        <v>61</v>
      </c>
      <c r="E45" s="427">
        <v>617</v>
      </c>
      <c r="F45" s="32">
        <v>125527</v>
      </c>
      <c r="G45" s="32">
        <v>1</v>
      </c>
      <c r="H45" s="33" t="s">
        <v>68</v>
      </c>
      <c r="I45" s="32"/>
      <c r="J45" s="660" t="s">
        <v>25</v>
      </c>
      <c r="K45" s="126" t="s">
        <v>221</v>
      </c>
      <c r="L45" s="30">
        <v>3015</v>
      </c>
      <c r="M45" s="241">
        <v>5</v>
      </c>
      <c r="N45" s="750"/>
      <c r="O45" s="744"/>
      <c r="P45" s="205"/>
      <c r="Q45" s="210">
        <v>5</v>
      </c>
      <c r="R45" s="206"/>
      <c r="S45" s="207">
        <v>3015</v>
      </c>
      <c r="T45" s="208">
        <f t="shared" si="0"/>
        <v>0</v>
      </c>
    </row>
    <row r="46" spans="1:20" ht="12.75">
      <c r="A46" s="122">
        <v>28</v>
      </c>
      <c r="B46" s="136">
        <v>38943</v>
      </c>
      <c r="C46" s="160" t="s">
        <v>215</v>
      </c>
      <c r="D46" s="125">
        <v>61</v>
      </c>
      <c r="E46" s="279">
        <v>617</v>
      </c>
      <c r="F46" s="126"/>
      <c r="G46" s="125">
        <v>2</v>
      </c>
      <c r="H46" s="126" t="s">
        <v>26</v>
      </c>
      <c r="I46" s="125"/>
      <c r="J46" s="597" t="s">
        <v>27</v>
      </c>
      <c r="K46" s="126" t="s">
        <v>221</v>
      </c>
      <c r="L46" s="128">
        <v>6500</v>
      </c>
      <c r="M46" s="432">
        <v>10</v>
      </c>
      <c r="N46" s="222">
        <f>IF(M46=0,"N/A",+L46/M46)</f>
        <v>650</v>
      </c>
      <c r="O46" s="222">
        <f>IF(M46=0,"N/A",+N46/12)</f>
        <v>54.166666666666664</v>
      </c>
      <c r="P46" s="222"/>
      <c r="Q46" s="210">
        <v>6</v>
      </c>
      <c r="R46" s="210">
        <v>10</v>
      </c>
      <c r="S46" s="222">
        <f>IF(M46=0,"N/A",+N46*Q46+O46*R46)</f>
        <v>4441.666666666667</v>
      </c>
      <c r="T46" s="223">
        <f t="shared" si="0"/>
        <v>2058.333333333333</v>
      </c>
    </row>
    <row r="47" spans="1:20" ht="12.75">
      <c r="A47" s="122">
        <v>29</v>
      </c>
      <c r="B47" s="136">
        <v>40232</v>
      </c>
      <c r="C47" s="160" t="s">
        <v>215</v>
      </c>
      <c r="D47" s="181">
        <v>61</v>
      </c>
      <c r="E47" s="279">
        <v>617</v>
      </c>
      <c r="F47" s="150"/>
      <c r="G47" s="181">
        <v>1</v>
      </c>
      <c r="H47" s="191" t="s">
        <v>26</v>
      </c>
      <c r="I47" s="150"/>
      <c r="J47" s="188" t="s">
        <v>618</v>
      </c>
      <c r="K47" s="126" t="s">
        <v>221</v>
      </c>
      <c r="L47" s="139">
        <v>8873.01</v>
      </c>
      <c r="M47" s="432">
        <v>10</v>
      </c>
      <c r="N47" s="302">
        <f aca="true" t="shared" si="1" ref="N47:N54">IF(M47=0,"N/A",+L47/M47)</f>
        <v>887.301</v>
      </c>
      <c r="O47" s="303">
        <f>IF(M47=0,"N/A",+N47/12)</f>
        <v>73.94175</v>
      </c>
      <c r="P47" s="303">
        <f>+O37+O38+O39+O40+O41+O42+O43+O44+O45+O46+O47</f>
        <v>296.5688333333333</v>
      </c>
      <c r="Q47" s="210">
        <v>3</v>
      </c>
      <c r="R47" s="210"/>
      <c r="S47" s="222">
        <f aca="true" t="shared" si="2" ref="S47:S54">IF(M47=0,"N/A",+N47*Q47+O47*R47)</f>
        <v>2661.9030000000002</v>
      </c>
      <c r="T47" s="223">
        <f t="shared" si="0"/>
        <v>6211.107</v>
      </c>
    </row>
    <row r="48" spans="1:20" ht="12.75">
      <c r="A48" s="122">
        <v>30</v>
      </c>
      <c r="B48" s="136">
        <v>40637</v>
      </c>
      <c r="C48" s="160" t="s">
        <v>215</v>
      </c>
      <c r="D48" s="125">
        <v>61</v>
      </c>
      <c r="E48" s="463">
        <v>614</v>
      </c>
      <c r="F48" s="418"/>
      <c r="G48" s="125">
        <v>1</v>
      </c>
      <c r="H48" s="126" t="s">
        <v>131</v>
      </c>
      <c r="I48" s="150"/>
      <c r="J48" s="657" t="s">
        <v>632</v>
      </c>
      <c r="K48" s="403" t="s">
        <v>30</v>
      </c>
      <c r="L48" s="428">
        <v>6438</v>
      </c>
      <c r="M48" s="432">
        <v>3</v>
      </c>
      <c r="N48" s="222">
        <f t="shared" si="1"/>
        <v>2146</v>
      </c>
      <c r="O48" s="222">
        <f>IF(M48=0,"N/A",+N48/12)</f>
        <v>178.83333333333334</v>
      </c>
      <c r="P48" s="222"/>
      <c r="Q48" s="210">
        <v>2</v>
      </c>
      <c r="R48" s="210"/>
      <c r="S48" s="222">
        <f t="shared" si="2"/>
        <v>4292</v>
      </c>
      <c r="T48" s="223">
        <f>IF(M48=0,"N/A",+L48-S48)</f>
        <v>2146</v>
      </c>
    </row>
    <row r="49" spans="1:20" ht="12.75">
      <c r="A49" s="122">
        <v>31</v>
      </c>
      <c r="B49" s="136">
        <v>40637</v>
      </c>
      <c r="C49" s="160" t="s">
        <v>215</v>
      </c>
      <c r="D49" s="125">
        <v>61</v>
      </c>
      <c r="E49" s="463">
        <v>614</v>
      </c>
      <c r="F49" s="418"/>
      <c r="G49" s="125">
        <v>1</v>
      </c>
      <c r="H49" s="191" t="s">
        <v>828</v>
      </c>
      <c r="I49" s="150"/>
      <c r="J49" s="657"/>
      <c r="K49" s="403" t="s">
        <v>30</v>
      </c>
      <c r="L49" s="428">
        <v>15660</v>
      </c>
      <c r="M49" s="432">
        <v>3</v>
      </c>
      <c r="N49" s="222">
        <f t="shared" si="1"/>
        <v>5220</v>
      </c>
      <c r="O49" s="222">
        <f>IF(M49=0,"N/A",+N49/12)</f>
        <v>435</v>
      </c>
      <c r="P49" s="222">
        <f>+O48+O49</f>
        <v>613.8333333333334</v>
      </c>
      <c r="Q49" s="210">
        <v>2</v>
      </c>
      <c r="R49" s="210"/>
      <c r="S49" s="222">
        <f t="shared" si="2"/>
        <v>10440</v>
      </c>
      <c r="T49" s="223">
        <f>IF(M49=0,"N/A",+L49-S49)</f>
        <v>5220</v>
      </c>
    </row>
    <row r="50" spans="1:20" ht="12.75">
      <c r="A50" s="122">
        <v>32</v>
      </c>
      <c r="B50" s="123">
        <v>36888</v>
      </c>
      <c r="C50" s="160" t="s">
        <v>215</v>
      </c>
      <c r="D50" s="125">
        <v>61</v>
      </c>
      <c r="E50" s="279">
        <v>617</v>
      </c>
      <c r="F50" s="126"/>
      <c r="G50" s="125">
        <v>1</v>
      </c>
      <c r="H50" s="126" t="s">
        <v>408</v>
      </c>
      <c r="I50" s="126"/>
      <c r="J50" s="597" t="s">
        <v>19</v>
      </c>
      <c r="K50" s="574" t="s">
        <v>30</v>
      </c>
      <c r="L50" s="128">
        <v>2177.29</v>
      </c>
      <c r="M50" s="241">
        <v>10</v>
      </c>
      <c r="N50" s="742"/>
      <c r="O50" s="742"/>
      <c r="P50" s="207"/>
      <c r="Q50" s="206">
        <v>10</v>
      </c>
      <c r="R50" s="206"/>
      <c r="S50" s="207">
        <v>2177.29</v>
      </c>
      <c r="T50" s="208">
        <f t="shared" si="0"/>
        <v>0</v>
      </c>
    </row>
    <row r="51" spans="1:20" ht="12.75">
      <c r="A51" s="122">
        <v>33</v>
      </c>
      <c r="B51" s="123">
        <v>39980</v>
      </c>
      <c r="C51" s="160" t="s">
        <v>215</v>
      </c>
      <c r="D51" s="125">
        <v>61</v>
      </c>
      <c r="E51" s="279">
        <v>617</v>
      </c>
      <c r="F51" s="125"/>
      <c r="G51" s="125">
        <v>1</v>
      </c>
      <c r="H51" s="127" t="s">
        <v>473</v>
      </c>
      <c r="I51" s="125"/>
      <c r="J51" s="597"/>
      <c r="K51" s="574" t="s">
        <v>30</v>
      </c>
      <c r="L51" s="128">
        <v>7500</v>
      </c>
      <c r="M51" s="241">
        <v>10</v>
      </c>
      <c r="N51" s="207">
        <f>IF(M51=0,"N/A",+L51/M51)</f>
        <v>750</v>
      </c>
      <c r="O51" s="207">
        <f aca="true" t="shared" si="3" ref="O51:O57">IF(M51=0,"N/A",+N51/12)</f>
        <v>62.5</v>
      </c>
      <c r="P51" s="207"/>
      <c r="Q51" s="206">
        <v>4</v>
      </c>
      <c r="R51" s="206"/>
      <c r="S51" s="207">
        <f>IF(M51=0,"N/A",+N51*Q51+O51*R51)</f>
        <v>3000</v>
      </c>
      <c r="T51" s="208">
        <f>IF(M51=0,"N/A",+L51-S51)</f>
        <v>4500</v>
      </c>
    </row>
    <row r="52" spans="1:20" ht="12.75">
      <c r="A52" s="122">
        <v>34</v>
      </c>
      <c r="B52" s="134">
        <v>40999</v>
      </c>
      <c r="C52" s="160" t="s">
        <v>215</v>
      </c>
      <c r="D52" s="125">
        <v>61</v>
      </c>
      <c r="E52" s="279">
        <v>617</v>
      </c>
      <c r="F52" s="126"/>
      <c r="G52" s="125">
        <v>1</v>
      </c>
      <c r="H52" s="127" t="s">
        <v>900</v>
      </c>
      <c r="I52" s="125"/>
      <c r="J52" s="657" t="s">
        <v>899</v>
      </c>
      <c r="K52" s="574" t="s">
        <v>30</v>
      </c>
      <c r="L52" s="128">
        <v>2610</v>
      </c>
      <c r="M52" s="247">
        <v>5</v>
      </c>
      <c r="N52" s="222">
        <f t="shared" si="1"/>
        <v>522</v>
      </c>
      <c r="O52" s="222">
        <f t="shared" si="3"/>
        <v>43.5</v>
      </c>
      <c r="P52" s="222"/>
      <c r="Q52" s="210">
        <v>1</v>
      </c>
      <c r="R52" s="210">
        <v>3</v>
      </c>
      <c r="S52" s="222">
        <f t="shared" si="2"/>
        <v>652.5</v>
      </c>
      <c r="T52" s="223">
        <f t="shared" si="0"/>
        <v>1957.5</v>
      </c>
    </row>
    <row r="53" spans="1:20" ht="12.75">
      <c r="A53" s="122">
        <v>35</v>
      </c>
      <c r="B53" s="134">
        <v>41410</v>
      </c>
      <c r="C53" s="160" t="s">
        <v>215</v>
      </c>
      <c r="D53" s="125">
        <v>61</v>
      </c>
      <c r="E53" s="279">
        <v>617</v>
      </c>
      <c r="F53" s="126"/>
      <c r="G53" s="125">
        <v>1</v>
      </c>
      <c r="H53" s="127" t="s">
        <v>1060</v>
      </c>
      <c r="I53" s="125"/>
      <c r="J53" s="657"/>
      <c r="K53" s="574" t="s">
        <v>30</v>
      </c>
      <c r="L53" s="128">
        <v>2950</v>
      </c>
      <c r="M53" s="247">
        <v>5</v>
      </c>
      <c r="N53" s="222">
        <f t="shared" si="1"/>
        <v>590</v>
      </c>
      <c r="O53" s="222">
        <f t="shared" si="3"/>
        <v>49.166666666666664</v>
      </c>
      <c r="P53" s="222"/>
      <c r="Q53" s="210"/>
      <c r="R53" s="210">
        <v>1</v>
      </c>
      <c r="S53" s="222">
        <f t="shared" si="2"/>
        <v>49.166666666666664</v>
      </c>
      <c r="T53" s="223">
        <f t="shared" si="0"/>
        <v>2900.8333333333335</v>
      </c>
    </row>
    <row r="54" spans="1:20" ht="12.75">
      <c r="A54" s="122">
        <v>36</v>
      </c>
      <c r="B54" s="134">
        <v>41026</v>
      </c>
      <c r="C54" s="160" t="s">
        <v>215</v>
      </c>
      <c r="D54" s="125">
        <v>61</v>
      </c>
      <c r="E54" s="279">
        <v>617</v>
      </c>
      <c r="F54" s="126"/>
      <c r="G54" s="125">
        <v>1</v>
      </c>
      <c r="H54" s="126" t="s">
        <v>115</v>
      </c>
      <c r="I54" s="125"/>
      <c r="J54" s="188" t="s">
        <v>120</v>
      </c>
      <c r="K54" s="126" t="s">
        <v>227</v>
      </c>
      <c r="L54" s="128">
        <v>5799.99</v>
      </c>
      <c r="M54" s="247">
        <v>10</v>
      </c>
      <c r="N54" s="222">
        <f t="shared" si="1"/>
        <v>579.999</v>
      </c>
      <c r="O54" s="222">
        <f t="shared" si="3"/>
        <v>48.33325</v>
      </c>
      <c r="P54" s="222"/>
      <c r="Q54" s="210">
        <v>1</v>
      </c>
      <c r="R54" s="210">
        <v>2</v>
      </c>
      <c r="S54" s="222">
        <f t="shared" si="2"/>
        <v>676.6655000000001</v>
      </c>
      <c r="T54" s="223">
        <f t="shared" si="0"/>
        <v>5123.3245</v>
      </c>
    </row>
    <row r="55" spans="1:20" ht="12.75">
      <c r="A55" s="122">
        <v>37</v>
      </c>
      <c r="B55" s="136">
        <v>39939</v>
      </c>
      <c r="C55" s="160" t="s">
        <v>215</v>
      </c>
      <c r="D55" s="125">
        <v>61</v>
      </c>
      <c r="E55" s="279">
        <v>617</v>
      </c>
      <c r="F55" s="126"/>
      <c r="G55" s="125">
        <v>1</v>
      </c>
      <c r="H55" s="126" t="s">
        <v>228</v>
      </c>
      <c r="I55" s="125"/>
      <c r="J55" s="597" t="s">
        <v>229</v>
      </c>
      <c r="K55" s="126" t="s">
        <v>227</v>
      </c>
      <c r="L55" s="128">
        <v>1997.99</v>
      </c>
      <c r="M55" s="432">
        <v>10</v>
      </c>
      <c r="N55" s="222">
        <f>IF(M55=0,"N/A",+L55/M55)</f>
        <v>199.799</v>
      </c>
      <c r="O55" s="222">
        <f t="shared" si="3"/>
        <v>16.649916666666666</v>
      </c>
      <c r="P55" s="222"/>
      <c r="Q55" s="210">
        <v>4</v>
      </c>
      <c r="R55" s="210"/>
      <c r="S55" s="222">
        <f>IF(M55=0,"N/A",+N55*Q55+O55*R55)</f>
        <v>799.196</v>
      </c>
      <c r="T55" s="223">
        <f t="shared" si="0"/>
        <v>1198.7939999999999</v>
      </c>
    </row>
    <row r="56" spans="1:20" ht="12.75">
      <c r="A56" s="122">
        <v>38</v>
      </c>
      <c r="B56" s="136">
        <v>39208</v>
      </c>
      <c r="C56" s="160" t="s">
        <v>215</v>
      </c>
      <c r="D56" s="125">
        <v>61</v>
      </c>
      <c r="E56" s="279">
        <v>617</v>
      </c>
      <c r="F56" s="126"/>
      <c r="G56" s="125">
        <v>1</v>
      </c>
      <c r="H56" s="127" t="s">
        <v>501</v>
      </c>
      <c r="I56" s="125"/>
      <c r="J56" s="597"/>
      <c r="K56" s="126" t="s">
        <v>227</v>
      </c>
      <c r="L56" s="128">
        <v>2343.65</v>
      </c>
      <c r="M56" s="432">
        <v>10</v>
      </c>
      <c r="N56" s="222">
        <f>IF(M56=0,"N/A",+L56/M56)</f>
        <v>234.365</v>
      </c>
      <c r="O56" s="222">
        <f t="shared" si="3"/>
        <v>19.530416666666667</v>
      </c>
      <c r="P56" s="222"/>
      <c r="Q56" s="210">
        <v>6</v>
      </c>
      <c r="R56" s="210"/>
      <c r="S56" s="222">
        <f>IF(M56=0,"N/A",+N56*Q56+O56*R56)</f>
        <v>1406.19</v>
      </c>
      <c r="T56" s="223">
        <f t="shared" si="0"/>
        <v>937.46</v>
      </c>
    </row>
    <row r="57" spans="1:20" ht="12.75">
      <c r="A57" s="122">
        <v>39</v>
      </c>
      <c r="B57" s="136">
        <v>39118</v>
      </c>
      <c r="C57" s="160" t="s">
        <v>215</v>
      </c>
      <c r="D57" s="125">
        <v>61</v>
      </c>
      <c r="E57" s="279">
        <v>617</v>
      </c>
      <c r="F57" s="126"/>
      <c r="G57" s="125">
        <v>1</v>
      </c>
      <c r="H57" s="126" t="s">
        <v>105</v>
      </c>
      <c r="I57" s="125"/>
      <c r="J57" s="597" t="s">
        <v>230</v>
      </c>
      <c r="K57" s="126" t="s">
        <v>227</v>
      </c>
      <c r="L57" s="128">
        <v>5552</v>
      </c>
      <c r="M57" s="432">
        <v>10</v>
      </c>
      <c r="N57" s="222">
        <f>IF(M57=0,"N/A",+L57/M57)</f>
        <v>555.2</v>
      </c>
      <c r="O57" s="222">
        <f t="shared" si="3"/>
        <v>46.26666666666667</v>
      </c>
      <c r="P57" s="222"/>
      <c r="Q57" s="210">
        <v>5</v>
      </c>
      <c r="R57" s="210">
        <v>4</v>
      </c>
      <c r="S57" s="222">
        <f>IF(M57=0,"N/A",+N57*Q57+O57*R57)</f>
        <v>2961.0666666666666</v>
      </c>
      <c r="T57" s="223">
        <f t="shared" si="0"/>
        <v>2590.9333333333334</v>
      </c>
    </row>
    <row r="58" spans="1:20" ht="12.75">
      <c r="A58" s="122">
        <v>40</v>
      </c>
      <c r="B58" s="136">
        <v>36307</v>
      </c>
      <c r="C58" s="160" t="s">
        <v>215</v>
      </c>
      <c r="D58" s="125">
        <v>61</v>
      </c>
      <c r="E58" s="279">
        <v>617</v>
      </c>
      <c r="F58" s="126"/>
      <c r="G58" s="125">
        <v>1</v>
      </c>
      <c r="H58" s="126" t="s">
        <v>119</v>
      </c>
      <c r="I58" s="125" t="s">
        <v>231</v>
      </c>
      <c r="J58" s="597" t="s">
        <v>232</v>
      </c>
      <c r="K58" s="126" t="s">
        <v>227</v>
      </c>
      <c r="L58" s="128">
        <v>2573</v>
      </c>
      <c r="M58" s="432">
        <v>10</v>
      </c>
      <c r="N58" s="746"/>
      <c r="O58" s="746"/>
      <c r="P58" s="222"/>
      <c r="Q58" s="210">
        <v>10</v>
      </c>
      <c r="R58" s="588"/>
      <c r="S58" s="222">
        <v>2573</v>
      </c>
      <c r="T58" s="223">
        <f t="shared" si="0"/>
        <v>0</v>
      </c>
    </row>
    <row r="59" spans="1:20" ht="12.75">
      <c r="A59" s="122">
        <v>41</v>
      </c>
      <c r="B59" s="136">
        <v>36889</v>
      </c>
      <c r="C59" s="160" t="s">
        <v>215</v>
      </c>
      <c r="D59" s="125">
        <v>61</v>
      </c>
      <c r="E59" s="279">
        <v>617</v>
      </c>
      <c r="F59" s="126"/>
      <c r="G59" s="125">
        <v>1</v>
      </c>
      <c r="H59" s="126" t="s">
        <v>233</v>
      </c>
      <c r="I59" s="125"/>
      <c r="J59" s="597"/>
      <c r="K59" s="126" t="s">
        <v>227</v>
      </c>
      <c r="L59" s="128">
        <v>1000</v>
      </c>
      <c r="M59" s="432">
        <v>10</v>
      </c>
      <c r="N59" s="746"/>
      <c r="O59" s="746"/>
      <c r="P59" s="222">
        <f>+O51+O52+O53+O54+O55+O56+O57</f>
        <v>285.94691666666665</v>
      </c>
      <c r="Q59" s="210">
        <v>10</v>
      </c>
      <c r="R59" s="210"/>
      <c r="S59" s="222">
        <v>1000</v>
      </c>
      <c r="T59" s="223">
        <f t="shared" si="0"/>
        <v>0</v>
      </c>
    </row>
    <row r="60" spans="1:20" ht="15">
      <c r="A60" s="59"/>
      <c r="B60" s="20"/>
      <c r="C60" s="20"/>
      <c r="F60" s="20"/>
      <c r="G60" s="38"/>
      <c r="H60" s="40"/>
      <c r="I60" s="68"/>
      <c r="J60" s="40"/>
      <c r="L60" s="389">
        <f>SUM(L19:L59)</f>
        <v>252290.27999999997</v>
      </c>
      <c r="M60" s="240"/>
      <c r="N60" s="262">
        <f>SUM(N19:N59)</f>
        <v>29957.752333333334</v>
      </c>
      <c r="O60" s="262">
        <f>SUM(O19:O59)</f>
        <v>2496.479361111111</v>
      </c>
      <c r="P60" s="262">
        <f>SUM(P22:P59)</f>
        <v>2496.479361111111</v>
      </c>
      <c r="Q60" s="261"/>
      <c r="R60" s="261"/>
      <c r="S60" s="262">
        <f>SUM(S19:S59)</f>
        <v>159303.98497222227</v>
      </c>
      <c r="T60" s="259">
        <f>SUM(T19:T59)</f>
        <v>92986.29502777779</v>
      </c>
    </row>
    <row r="61" spans="1:10" ht="12.75">
      <c r="A61" s="59"/>
      <c r="B61" s="20"/>
      <c r="C61" s="20"/>
      <c r="F61" s="20"/>
      <c r="G61" s="59"/>
      <c r="H61" s="21"/>
      <c r="J61" s="21"/>
    </row>
    <row r="62" spans="1:10" ht="12.75">
      <c r="A62" s="59"/>
      <c r="B62" s="20"/>
      <c r="C62" s="20"/>
      <c r="F62" s="20"/>
      <c r="G62" s="59"/>
      <c r="H62" s="21"/>
      <c r="J62" s="21"/>
    </row>
    <row r="63" spans="1:10" ht="12.75">
      <c r="A63" s="59"/>
      <c r="B63" s="20"/>
      <c r="C63" s="20"/>
      <c r="F63" s="20"/>
      <c r="G63" s="59"/>
      <c r="H63" s="21"/>
      <c r="J63" s="21"/>
    </row>
    <row r="64" spans="8:19" ht="12.75">
      <c r="H64" s="21"/>
      <c r="J64" s="21"/>
      <c r="O64" s="506"/>
      <c r="S64" s="80"/>
    </row>
    <row r="65" spans="12:13" ht="12.75">
      <c r="L65" s="20"/>
      <c r="M65" s="20"/>
    </row>
    <row r="66" spans="2:19" ht="12.75">
      <c r="B66" s="616" t="s">
        <v>53</v>
      </c>
      <c r="C66" s="813"/>
      <c r="D66" s="813"/>
      <c r="E66" s="813"/>
      <c r="F66" s="813"/>
      <c r="G66" s="48"/>
      <c r="H66" s="118"/>
      <c r="I66" s="118"/>
      <c r="J66" s="119"/>
      <c r="K66" s="282"/>
      <c r="L66" s="23"/>
      <c r="M66" s="20"/>
      <c r="O66" s="282"/>
      <c r="P66" s="119"/>
      <c r="Q66" s="265"/>
      <c r="R66" s="265"/>
      <c r="S66" s="265"/>
    </row>
    <row r="67" spans="2:19" ht="12.75">
      <c r="B67" s="810" t="s">
        <v>52</v>
      </c>
      <c r="C67" s="810"/>
      <c r="D67" s="810"/>
      <c r="E67" s="810"/>
      <c r="F67" s="810"/>
      <c r="G67" s="20"/>
      <c r="H67" s="810" t="s">
        <v>188</v>
      </c>
      <c r="I67" s="810"/>
      <c r="J67" s="810"/>
      <c r="K67" s="810"/>
      <c r="L67" s="50"/>
      <c r="M67" s="50"/>
      <c r="O67" s="810" t="s">
        <v>582</v>
      </c>
      <c r="P67" s="810"/>
      <c r="Q67" s="810"/>
      <c r="R67" s="810"/>
      <c r="S67" s="810"/>
    </row>
    <row r="68" spans="3:16" ht="12.75">
      <c r="C68" s="50"/>
      <c r="D68" s="50"/>
      <c r="E68" s="50"/>
      <c r="G68" s="811"/>
      <c r="H68" s="811"/>
      <c r="J68" s="20"/>
      <c r="K68" s="20"/>
      <c r="L68" s="20"/>
      <c r="M68" s="20"/>
      <c r="O68" s="20"/>
      <c r="P68" s="20"/>
    </row>
    <row r="69" spans="3:12" ht="12.75">
      <c r="C69" s="56"/>
      <c r="E69" s="1"/>
      <c r="K69" s="811"/>
      <c r="L69" s="811"/>
    </row>
    <row r="70" ht="12.75">
      <c r="P70" s="506"/>
    </row>
    <row r="71" ht="12.75">
      <c r="P71" s="506"/>
    </row>
    <row r="72" ht="12.75">
      <c r="P72" s="506"/>
    </row>
  </sheetData>
  <sheetProtection/>
  <mergeCells count="11">
    <mergeCell ref="B67:F67"/>
    <mergeCell ref="H67:K67"/>
    <mergeCell ref="O67:S67"/>
    <mergeCell ref="G68:H68"/>
    <mergeCell ref="K69:L69"/>
    <mergeCell ref="A11:T11"/>
    <mergeCell ref="A10:T10"/>
    <mergeCell ref="A12:T12"/>
    <mergeCell ref="A13:T13"/>
    <mergeCell ref="A14:T14"/>
    <mergeCell ref="C66:F66"/>
  </mergeCells>
  <printOptions/>
  <pageMargins left="0.14027777777777778" right="0.14027777777777778" top="0.1798611111111111" bottom="0.15763888888888888" header="0.5118055555555556" footer="0.5118055555555556"/>
  <pageSetup fitToWidth="3" horizontalDpi="300" verticalDpi="3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W64"/>
  <sheetViews>
    <sheetView zoomScalePageLayoutView="0" workbookViewId="0" topLeftCell="D16">
      <selection activeCell="O16" sqref="O16"/>
    </sheetView>
  </sheetViews>
  <sheetFormatPr defaultColWidth="9.140625" defaultRowHeight="12.75"/>
  <cols>
    <col min="1" max="3" width="0" style="0" hidden="1" customWidth="1"/>
    <col min="4" max="4" width="3.00390625" style="0" customWidth="1"/>
    <col min="5" max="5" width="10.421875" style="0" customWidth="1"/>
    <col min="6" max="6" width="6.57421875" style="0" customWidth="1"/>
    <col min="7" max="7" width="8.28125" style="0" customWidth="1"/>
    <col min="8" max="8" width="7.140625" style="0" customWidth="1"/>
    <col min="9" max="9" width="6.7109375" style="0" customWidth="1"/>
    <col min="10" max="10" width="3.8515625" style="0" customWidth="1"/>
    <col min="11" max="11" width="22.28125" style="0" customWidth="1"/>
    <col min="12" max="12" width="7.140625" style="0" customWidth="1"/>
    <col min="13" max="13" width="15.421875" style="0" customWidth="1"/>
    <col min="14" max="14" width="20.140625" style="0" customWidth="1"/>
    <col min="15" max="15" width="14.57421875" style="0" customWidth="1"/>
    <col min="16" max="16" width="8.28125" style="0" customWidth="1"/>
    <col min="17" max="17" width="14.140625" style="0" customWidth="1"/>
    <col min="18" max="18" width="13.00390625" style="0" customWidth="1"/>
    <col min="19" max="19" width="14.00390625" style="0" customWidth="1"/>
    <col min="20" max="20" width="7.00390625" style="0" customWidth="1"/>
    <col min="21" max="21" width="7.140625" style="0" customWidth="1"/>
    <col min="22" max="22" width="14.57421875" style="0" customWidth="1"/>
    <col min="23" max="23" width="10.7109375" style="0" customWidth="1"/>
  </cols>
  <sheetData>
    <row r="7" spans="9:12" ht="12.75">
      <c r="I7" s="1"/>
      <c r="J7" s="1"/>
      <c r="L7" s="1"/>
    </row>
    <row r="8" spans="9:12" ht="12.75">
      <c r="I8" s="1"/>
      <c r="J8" s="1"/>
      <c r="L8" s="1"/>
    </row>
    <row r="9" spans="9:17" ht="12.75">
      <c r="I9" s="1"/>
      <c r="J9" s="1"/>
      <c r="L9" s="1"/>
      <c r="Q9" s="389"/>
    </row>
    <row r="10" spans="9:12" ht="12.75">
      <c r="I10" s="1"/>
      <c r="J10" s="1"/>
      <c r="L10" s="1"/>
    </row>
    <row r="11" spans="4:23" ht="12.75">
      <c r="D11" s="812" t="s">
        <v>0</v>
      </c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</row>
    <row r="12" spans="4:23" ht="12.75">
      <c r="D12" s="812" t="s">
        <v>1</v>
      </c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  <c r="U12" s="812"/>
      <c r="V12" s="812"/>
      <c r="W12" s="812"/>
    </row>
    <row r="13" spans="4:23" ht="12.75">
      <c r="D13" s="812" t="s">
        <v>2</v>
      </c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  <c r="U13" s="812"/>
      <c r="V13" s="812"/>
      <c r="W13" s="812"/>
    </row>
    <row r="14" spans="4:23" ht="12.75">
      <c r="D14" s="812" t="s">
        <v>3</v>
      </c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  <c r="U14" s="812"/>
      <c r="V14" s="812"/>
      <c r="W14" s="812"/>
    </row>
    <row r="15" spans="4:23" ht="12.75">
      <c r="D15" s="814" t="s">
        <v>1066</v>
      </c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</row>
    <row r="16" spans="4:19" ht="13.5" thickBot="1">
      <c r="D16" s="2"/>
      <c r="E16" s="2"/>
      <c r="F16" s="2"/>
      <c r="G16" s="2"/>
      <c r="H16" s="306"/>
      <c r="I16" s="306"/>
      <c r="J16" s="306"/>
      <c r="K16" s="306"/>
      <c r="L16" s="306"/>
      <c r="M16" s="306"/>
      <c r="N16" s="306"/>
      <c r="O16" s="306"/>
      <c r="P16" s="307"/>
      <c r="Q16" s="307"/>
      <c r="R16" s="307"/>
      <c r="S16" s="307"/>
    </row>
    <row r="17" spans="4:23" ht="25.5">
      <c r="D17" s="3" t="s">
        <v>4</v>
      </c>
      <c r="E17" s="3" t="s">
        <v>5</v>
      </c>
      <c r="F17" s="3" t="s">
        <v>6</v>
      </c>
      <c r="G17" s="4" t="s">
        <v>7</v>
      </c>
      <c r="H17" s="4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957</v>
      </c>
      <c r="O17" s="3" t="s">
        <v>15</v>
      </c>
      <c r="P17" s="196" t="s">
        <v>583</v>
      </c>
      <c r="Q17" s="197" t="s">
        <v>584</v>
      </c>
      <c r="R17" s="197" t="s">
        <v>585</v>
      </c>
      <c r="S17" s="197"/>
      <c r="T17" s="198" t="s">
        <v>586</v>
      </c>
      <c r="U17" s="198" t="s">
        <v>587</v>
      </c>
      <c r="V17" s="199" t="s">
        <v>584</v>
      </c>
      <c r="W17" s="197" t="s">
        <v>588</v>
      </c>
    </row>
    <row r="18" spans="4:23" ht="13.5">
      <c r="D18" s="348"/>
      <c r="E18" s="349"/>
      <c r="F18" s="350" t="s">
        <v>16</v>
      </c>
      <c r="G18" s="351"/>
      <c r="H18" s="352" t="s">
        <v>7</v>
      </c>
      <c r="I18" s="350"/>
      <c r="J18" s="350"/>
      <c r="K18" s="349"/>
      <c r="L18" s="165"/>
      <c r="M18" s="353"/>
      <c r="N18" s="353"/>
      <c r="O18" s="165" t="s">
        <v>17</v>
      </c>
      <c r="P18" s="354" t="s">
        <v>589</v>
      </c>
      <c r="Q18" s="355" t="s">
        <v>590</v>
      </c>
      <c r="R18" s="355" t="s">
        <v>591</v>
      </c>
      <c r="S18" s="355"/>
      <c r="T18" s="356" t="s">
        <v>592</v>
      </c>
      <c r="U18" s="356" t="s">
        <v>593</v>
      </c>
      <c r="V18" s="357" t="s">
        <v>1051</v>
      </c>
      <c r="W18" s="355" t="s">
        <v>594</v>
      </c>
    </row>
    <row r="19" spans="1:23" ht="12.75">
      <c r="A19" s="129"/>
      <c r="B19" s="129"/>
      <c r="C19" s="129"/>
      <c r="D19" s="122">
        <v>1</v>
      </c>
      <c r="E19" s="150">
        <v>2</v>
      </c>
      <c r="F19" s="150">
        <v>3</v>
      </c>
      <c r="G19" s="150">
        <v>4</v>
      </c>
      <c r="H19" s="150">
        <v>5</v>
      </c>
      <c r="I19" s="150">
        <v>6</v>
      </c>
      <c r="J19" s="150">
        <v>7</v>
      </c>
      <c r="K19" s="150">
        <v>8</v>
      </c>
      <c r="L19" s="150">
        <v>9</v>
      </c>
      <c r="M19" s="150">
        <v>10</v>
      </c>
      <c r="N19" s="150">
        <v>11</v>
      </c>
      <c r="O19" s="150">
        <v>12</v>
      </c>
      <c r="P19" s="150">
        <v>13</v>
      </c>
      <c r="Q19" s="150">
        <v>14</v>
      </c>
      <c r="R19" s="150">
        <v>15</v>
      </c>
      <c r="S19" s="150"/>
      <c r="T19" s="150">
        <v>16</v>
      </c>
      <c r="U19" s="150">
        <v>17</v>
      </c>
      <c r="V19" s="150">
        <v>18</v>
      </c>
      <c r="W19" s="150">
        <v>19</v>
      </c>
    </row>
    <row r="20" spans="1:23" ht="12.75">
      <c r="A20" s="617">
        <v>1</v>
      </c>
      <c r="B20" s="136">
        <v>40633</v>
      </c>
      <c r="C20" s="192">
        <v>6</v>
      </c>
      <c r="D20" s="125">
        <v>1</v>
      </c>
      <c r="E20" s="793">
        <v>41431</v>
      </c>
      <c r="F20" s="124">
        <v>7</v>
      </c>
      <c r="G20" s="181">
        <v>61</v>
      </c>
      <c r="H20" s="342">
        <v>612</v>
      </c>
      <c r="I20" s="619"/>
      <c r="J20" s="181">
        <v>1</v>
      </c>
      <c r="K20" s="133" t="s">
        <v>348</v>
      </c>
      <c r="L20" s="256"/>
      <c r="M20" s="247" t="s">
        <v>39</v>
      </c>
      <c r="N20" s="125" t="s">
        <v>234</v>
      </c>
      <c r="O20" s="139">
        <v>5900</v>
      </c>
      <c r="P20" s="247">
        <v>3</v>
      </c>
      <c r="Q20" s="308">
        <f aca="true" t="shared" si="0" ref="Q20:Q25">IF(P20=0,"N/A",+O20/P20)</f>
        <v>1966.6666666666667</v>
      </c>
      <c r="R20" s="222">
        <f aca="true" t="shared" si="1" ref="R20:R25">IF(P20=0,"N/A",+Q20/12)</f>
        <v>163.88888888888889</v>
      </c>
      <c r="S20" s="222"/>
      <c r="T20" s="210"/>
      <c r="U20" s="210"/>
      <c r="V20" s="222">
        <f aca="true" t="shared" si="2" ref="V20:V25">IF(P20=0,"N/A",+Q20*T20+R20*U20)</f>
        <v>0</v>
      </c>
      <c r="W20" s="223">
        <f>IF(P20=0,"N/A",+O20-V20)</f>
        <v>5900</v>
      </c>
    </row>
    <row r="21" spans="1:23" ht="12.75">
      <c r="A21" s="129"/>
      <c r="B21" s="129"/>
      <c r="C21" s="129"/>
      <c r="D21" s="122">
        <v>3</v>
      </c>
      <c r="E21" s="140">
        <v>41169</v>
      </c>
      <c r="F21" s="124">
        <v>7</v>
      </c>
      <c r="G21" s="181">
        <v>61</v>
      </c>
      <c r="H21" s="342">
        <v>612</v>
      </c>
      <c r="I21" s="150"/>
      <c r="J21" s="181">
        <v>1</v>
      </c>
      <c r="K21" s="191" t="s">
        <v>935</v>
      </c>
      <c r="L21" s="150"/>
      <c r="M21" s="191"/>
      <c r="N21" s="125" t="s">
        <v>234</v>
      </c>
      <c r="O21" s="139">
        <f>36452.3+24301.53</f>
        <v>60753.83</v>
      </c>
      <c r="P21" s="247">
        <v>3</v>
      </c>
      <c r="Q21" s="308">
        <f t="shared" si="0"/>
        <v>20251.27666666667</v>
      </c>
      <c r="R21" s="222">
        <f t="shared" si="1"/>
        <v>1687.6063888888891</v>
      </c>
      <c r="S21" s="222"/>
      <c r="T21" s="210"/>
      <c r="U21" s="210">
        <v>8</v>
      </c>
      <c r="V21" s="222">
        <f t="shared" si="2"/>
        <v>13500.851111111113</v>
      </c>
      <c r="W21" s="223">
        <f aca="true" t="shared" si="3" ref="W21:W49">IF(P21=0,"N/A",+O21-V21)</f>
        <v>47252.97888888889</v>
      </c>
    </row>
    <row r="22" spans="1:23" ht="12.75">
      <c r="A22" s="129"/>
      <c r="B22" s="129"/>
      <c r="C22" s="129"/>
      <c r="D22" s="125">
        <v>4</v>
      </c>
      <c r="E22" s="136">
        <v>40562</v>
      </c>
      <c r="F22" s="124">
        <v>7</v>
      </c>
      <c r="G22" s="181">
        <v>61</v>
      </c>
      <c r="H22" s="342">
        <v>612</v>
      </c>
      <c r="I22" s="150"/>
      <c r="J22" s="181">
        <v>1</v>
      </c>
      <c r="K22" s="191" t="s">
        <v>830</v>
      </c>
      <c r="L22" s="150"/>
      <c r="M22" s="191" t="s">
        <v>37</v>
      </c>
      <c r="N22" s="125" t="s">
        <v>234</v>
      </c>
      <c r="O22" s="139">
        <v>39873.65</v>
      </c>
      <c r="P22" s="247">
        <v>3</v>
      </c>
      <c r="Q22" s="308">
        <f t="shared" si="0"/>
        <v>13291.216666666667</v>
      </c>
      <c r="R22" s="222">
        <f t="shared" si="1"/>
        <v>1107.601388888889</v>
      </c>
      <c r="S22" s="222">
        <f>+R20+R21+R22</f>
        <v>2959.0966666666673</v>
      </c>
      <c r="T22" s="210">
        <v>1</v>
      </c>
      <c r="U22" s="210">
        <v>4</v>
      </c>
      <c r="V22" s="222">
        <f t="shared" si="2"/>
        <v>17721.622222222224</v>
      </c>
      <c r="W22" s="223">
        <f t="shared" si="3"/>
        <v>22152.027777777777</v>
      </c>
    </row>
    <row r="23" spans="1:23" ht="12.75">
      <c r="A23" s="129"/>
      <c r="B23" s="129"/>
      <c r="C23" s="129"/>
      <c r="D23" s="125">
        <v>5</v>
      </c>
      <c r="E23" s="140">
        <v>41152</v>
      </c>
      <c r="F23" s="124">
        <v>7</v>
      </c>
      <c r="G23" s="181">
        <v>61</v>
      </c>
      <c r="H23" s="462">
        <v>614</v>
      </c>
      <c r="I23" s="150"/>
      <c r="J23" s="181">
        <v>1</v>
      </c>
      <c r="K23" s="191" t="s">
        <v>619</v>
      </c>
      <c r="L23" s="150"/>
      <c r="M23" s="191" t="s">
        <v>643</v>
      </c>
      <c r="N23" s="125" t="s">
        <v>234</v>
      </c>
      <c r="O23" s="139">
        <v>41187.16</v>
      </c>
      <c r="P23" s="247">
        <v>3</v>
      </c>
      <c r="Q23" s="308">
        <f t="shared" si="0"/>
        <v>13729.053333333335</v>
      </c>
      <c r="R23" s="222">
        <f t="shared" si="1"/>
        <v>1144.087777777778</v>
      </c>
      <c r="S23" s="222"/>
      <c r="T23" s="210"/>
      <c r="U23" s="210">
        <v>9</v>
      </c>
      <c r="V23" s="222">
        <f t="shared" si="2"/>
        <v>10296.790000000003</v>
      </c>
      <c r="W23" s="223">
        <f t="shared" si="3"/>
        <v>30890.370000000003</v>
      </c>
    </row>
    <row r="24" spans="1:23" ht="12.75">
      <c r="A24" s="129"/>
      <c r="B24" s="129"/>
      <c r="C24" s="129"/>
      <c r="D24" s="122">
        <v>6</v>
      </c>
      <c r="E24" s="123" t="s">
        <v>660</v>
      </c>
      <c r="F24" s="124">
        <v>7</v>
      </c>
      <c r="G24" s="181">
        <v>61</v>
      </c>
      <c r="H24" s="462">
        <v>614</v>
      </c>
      <c r="I24" s="130"/>
      <c r="J24" s="130">
        <v>1</v>
      </c>
      <c r="K24" s="127" t="s">
        <v>136</v>
      </c>
      <c r="L24" s="127" t="s">
        <v>140</v>
      </c>
      <c r="M24" s="127" t="s">
        <v>652</v>
      </c>
      <c r="N24" s="125" t="s">
        <v>234</v>
      </c>
      <c r="O24" s="345">
        <v>5385</v>
      </c>
      <c r="P24" s="247">
        <v>3</v>
      </c>
      <c r="Q24" s="287">
        <f t="shared" si="0"/>
        <v>1795</v>
      </c>
      <c r="R24" s="209">
        <f t="shared" si="1"/>
        <v>149.58333333333334</v>
      </c>
      <c r="S24" s="209">
        <f>+R23+R24</f>
        <v>1293.6711111111113</v>
      </c>
      <c r="T24" s="210">
        <v>2</v>
      </c>
      <c r="U24" s="210">
        <v>9</v>
      </c>
      <c r="V24" s="222">
        <f t="shared" si="2"/>
        <v>4936.25</v>
      </c>
      <c r="W24" s="223">
        <f t="shared" si="3"/>
        <v>448.75</v>
      </c>
    </row>
    <row r="25" spans="1:23" ht="12.75">
      <c r="A25" s="129"/>
      <c r="B25" s="129"/>
      <c r="C25" s="129"/>
      <c r="D25" s="125">
        <v>7</v>
      </c>
      <c r="E25" s="136">
        <v>40876</v>
      </c>
      <c r="F25" s="124">
        <v>7</v>
      </c>
      <c r="G25" s="181">
        <v>61</v>
      </c>
      <c r="H25" s="464">
        <v>617</v>
      </c>
      <c r="J25" s="181">
        <v>1</v>
      </c>
      <c r="K25" s="191" t="s">
        <v>831</v>
      </c>
      <c r="L25" s="150"/>
      <c r="M25" s="191"/>
      <c r="N25" s="125" t="s">
        <v>234</v>
      </c>
      <c r="O25" s="139">
        <v>17219.04</v>
      </c>
      <c r="P25" s="247">
        <v>10</v>
      </c>
      <c r="Q25" s="308">
        <f t="shared" si="0"/>
        <v>1721.904</v>
      </c>
      <c r="R25" s="222">
        <f t="shared" si="1"/>
        <v>143.492</v>
      </c>
      <c r="S25" s="222"/>
      <c r="T25" s="210">
        <v>1</v>
      </c>
      <c r="U25" s="210">
        <v>5</v>
      </c>
      <c r="V25" s="222">
        <f t="shared" si="2"/>
        <v>2439.364</v>
      </c>
      <c r="W25" s="223">
        <f t="shared" si="3"/>
        <v>14779.676000000001</v>
      </c>
    </row>
    <row r="26" spans="1:23" ht="12.75">
      <c r="A26" s="129"/>
      <c r="B26" s="129"/>
      <c r="C26" s="129"/>
      <c r="D26" s="125">
        <v>8</v>
      </c>
      <c r="E26" s="136">
        <v>36880</v>
      </c>
      <c r="F26" s="124">
        <v>7</v>
      </c>
      <c r="G26" s="125">
        <v>61</v>
      </c>
      <c r="H26" s="464">
        <v>617</v>
      </c>
      <c r="I26" s="124"/>
      <c r="J26" s="124">
        <v>1</v>
      </c>
      <c r="K26" s="346" t="s">
        <v>42</v>
      </c>
      <c r="L26" s="124" t="s">
        <v>236</v>
      </c>
      <c r="M26" s="138" t="s">
        <v>43</v>
      </c>
      <c r="N26" s="125" t="s">
        <v>234</v>
      </c>
      <c r="O26" s="128">
        <v>6830</v>
      </c>
      <c r="P26" s="247">
        <v>3</v>
      </c>
      <c r="Q26" s="746"/>
      <c r="R26" s="746"/>
      <c r="S26" s="222"/>
      <c r="T26" s="210">
        <v>3</v>
      </c>
      <c r="U26" s="210"/>
      <c r="V26" s="222">
        <v>6830</v>
      </c>
      <c r="W26" s="223">
        <f t="shared" si="3"/>
        <v>0</v>
      </c>
    </row>
    <row r="27" spans="1:23" ht="12.75">
      <c r="A27" s="129"/>
      <c r="B27" s="129"/>
      <c r="C27" s="129"/>
      <c r="D27" s="122">
        <v>9</v>
      </c>
      <c r="E27" s="136">
        <v>36880</v>
      </c>
      <c r="F27" s="124">
        <v>7</v>
      </c>
      <c r="G27" s="125">
        <v>61</v>
      </c>
      <c r="H27" s="464">
        <v>617</v>
      </c>
      <c r="I27" s="124"/>
      <c r="J27" s="124">
        <v>1</v>
      </c>
      <c r="K27" s="346" t="s">
        <v>18</v>
      </c>
      <c r="L27" s="124"/>
      <c r="M27" s="138" t="s">
        <v>19</v>
      </c>
      <c r="N27" s="125" t="s">
        <v>234</v>
      </c>
      <c r="O27" s="128">
        <v>3043.84</v>
      </c>
      <c r="P27" s="247">
        <v>10</v>
      </c>
      <c r="Q27" s="746"/>
      <c r="R27" s="746"/>
      <c r="S27" s="222"/>
      <c r="T27" s="210">
        <v>10</v>
      </c>
      <c r="U27" s="210"/>
      <c r="V27" s="222">
        <v>3043.84</v>
      </c>
      <c r="W27" s="223">
        <f t="shared" si="3"/>
        <v>0</v>
      </c>
    </row>
    <row r="28" spans="1:23" ht="12.75">
      <c r="A28" s="129"/>
      <c r="B28" s="129"/>
      <c r="C28" s="129"/>
      <c r="D28" s="125">
        <v>10</v>
      </c>
      <c r="E28" s="136">
        <v>36880</v>
      </c>
      <c r="F28" s="124">
        <v>7</v>
      </c>
      <c r="G28" s="125">
        <v>61</v>
      </c>
      <c r="H28" s="464">
        <v>617</v>
      </c>
      <c r="I28" s="124"/>
      <c r="J28" s="124">
        <v>2</v>
      </c>
      <c r="K28" s="433" t="s">
        <v>601</v>
      </c>
      <c r="L28" s="124"/>
      <c r="M28" s="138" t="s">
        <v>19</v>
      </c>
      <c r="N28" s="125" t="s">
        <v>234</v>
      </c>
      <c r="O28" s="128">
        <v>5329.62</v>
      </c>
      <c r="P28" s="247">
        <v>10</v>
      </c>
      <c r="Q28" s="746"/>
      <c r="R28" s="746"/>
      <c r="S28" s="222"/>
      <c r="T28" s="210">
        <v>10</v>
      </c>
      <c r="U28" s="210"/>
      <c r="V28" s="222">
        <v>5329.62</v>
      </c>
      <c r="W28" s="223">
        <f t="shared" si="3"/>
        <v>0</v>
      </c>
    </row>
    <row r="29" spans="1:23" ht="12.75">
      <c r="A29" s="129"/>
      <c r="B29" s="129"/>
      <c r="C29" s="129"/>
      <c r="D29" s="125">
        <v>11</v>
      </c>
      <c r="E29" s="136">
        <v>36880</v>
      </c>
      <c r="F29" s="124">
        <v>7</v>
      </c>
      <c r="G29" s="125">
        <v>61</v>
      </c>
      <c r="H29" s="464">
        <v>617</v>
      </c>
      <c r="I29" s="124"/>
      <c r="J29" s="124">
        <v>1</v>
      </c>
      <c r="K29" s="346" t="s">
        <v>21</v>
      </c>
      <c r="L29" s="124"/>
      <c r="M29" s="138"/>
      <c r="N29" s="125" t="s">
        <v>234</v>
      </c>
      <c r="O29" s="128">
        <v>10000</v>
      </c>
      <c r="P29" s="247">
        <v>10</v>
      </c>
      <c r="Q29" s="746"/>
      <c r="R29" s="746"/>
      <c r="S29" s="222"/>
      <c r="T29" s="210">
        <v>10</v>
      </c>
      <c r="U29" s="210"/>
      <c r="V29" s="222">
        <v>10000</v>
      </c>
      <c r="W29" s="223">
        <f t="shared" si="3"/>
        <v>0</v>
      </c>
    </row>
    <row r="30" spans="1:23" ht="12.75">
      <c r="A30" s="129"/>
      <c r="B30" s="129"/>
      <c r="C30" s="129"/>
      <c r="D30" s="122">
        <v>12</v>
      </c>
      <c r="E30" s="136">
        <v>39051</v>
      </c>
      <c r="F30" s="124">
        <v>7</v>
      </c>
      <c r="G30" s="125">
        <v>61</v>
      </c>
      <c r="H30" s="464">
        <v>617</v>
      </c>
      <c r="I30" s="124"/>
      <c r="J30" s="124">
        <v>1</v>
      </c>
      <c r="K30" s="346" t="s">
        <v>65</v>
      </c>
      <c r="L30" s="124"/>
      <c r="M30" s="138"/>
      <c r="N30" s="125" t="s">
        <v>234</v>
      </c>
      <c r="O30" s="128">
        <v>2729.27</v>
      </c>
      <c r="P30" s="247">
        <v>10</v>
      </c>
      <c r="Q30" s="222">
        <f aca="true" t="shared" si="4" ref="Q30:Q35">IF(P30=0,"N/A",+O30/P30)</f>
        <v>272.927</v>
      </c>
      <c r="R30" s="222">
        <f aca="true" t="shared" si="5" ref="R30:R35">IF(P30=0,"N/A",+Q30/12)</f>
        <v>22.743916666666667</v>
      </c>
      <c r="S30" s="222"/>
      <c r="T30" s="210">
        <v>6</v>
      </c>
      <c r="U30" s="210">
        <v>6</v>
      </c>
      <c r="V30" s="222">
        <f>IF(P30=0,"N/A",+Q30*T30+R30*U30)</f>
        <v>1774.0255000000002</v>
      </c>
      <c r="W30" s="223">
        <f t="shared" si="3"/>
        <v>955.2444999999998</v>
      </c>
    </row>
    <row r="31" spans="1:23" ht="12.75">
      <c r="A31" s="129"/>
      <c r="B31" s="129"/>
      <c r="C31" s="129"/>
      <c r="D31" s="125">
        <v>13</v>
      </c>
      <c r="E31" s="136">
        <v>38967</v>
      </c>
      <c r="F31" s="124">
        <v>7</v>
      </c>
      <c r="G31" s="125">
        <v>61</v>
      </c>
      <c r="H31" s="464">
        <v>617</v>
      </c>
      <c r="I31" s="124"/>
      <c r="J31" s="124">
        <v>1</v>
      </c>
      <c r="K31" s="346" t="s">
        <v>68</v>
      </c>
      <c r="L31" s="124"/>
      <c r="M31" s="138" t="s">
        <v>25</v>
      </c>
      <c r="N31" s="125" t="s">
        <v>234</v>
      </c>
      <c r="O31" s="128">
        <v>3099.99</v>
      </c>
      <c r="P31" s="247">
        <v>10</v>
      </c>
      <c r="Q31" s="222">
        <f t="shared" si="4"/>
        <v>309.99899999999997</v>
      </c>
      <c r="R31" s="222">
        <f t="shared" si="5"/>
        <v>25.833249999999996</v>
      </c>
      <c r="S31" s="222"/>
      <c r="T31" s="210">
        <v>6</v>
      </c>
      <c r="U31" s="210">
        <v>8</v>
      </c>
      <c r="V31" s="222">
        <f>IF(P31=0,"N/A",+Q31*T31+R31*U31)</f>
        <v>2066.66</v>
      </c>
      <c r="W31" s="223">
        <f t="shared" si="3"/>
        <v>1033.33</v>
      </c>
    </row>
    <row r="32" spans="1:23" ht="12.75">
      <c r="A32" s="129"/>
      <c r="B32" s="129"/>
      <c r="C32" s="129"/>
      <c r="D32" s="125">
        <v>14</v>
      </c>
      <c r="E32" s="136">
        <v>36857</v>
      </c>
      <c r="F32" s="124">
        <v>7</v>
      </c>
      <c r="G32" s="125">
        <v>61</v>
      </c>
      <c r="H32" s="464">
        <v>617</v>
      </c>
      <c r="I32" s="124"/>
      <c r="J32" s="124">
        <v>1</v>
      </c>
      <c r="K32" s="346" t="s">
        <v>26</v>
      </c>
      <c r="L32" s="124"/>
      <c r="M32" s="138" t="s">
        <v>238</v>
      </c>
      <c r="N32" s="125" t="s">
        <v>234</v>
      </c>
      <c r="O32" s="128">
        <v>2494</v>
      </c>
      <c r="P32" s="247">
        <v>10</v>
      </c>
      <c r="Q32" s="746"/>
      <c r="R32" s="746"/>
      <c r="S32" s="222"/>
      <c r="T32" s="210">
        <v>10</v>
      </c>
      <c r="U32" s="210"/>
      <c r="V32" s="222">
        <v>2494</v>
      </c>
      <c r="W32" s="223">
        <f t="shared" si="3"/>
        <v>0</v>
      </c>
    </row>
    <row r="33" spans="1:23" ht="12.75">
      <c r="A33" s="129"/>
      <c r="B33" s="129"/>
      <c r="C33" s="129"/>
      <c r="D33" s="122">
        <v>15</v>
      </c>
      <c r="E33" s="136">
        <v>36857</v>
      </c>
      <c r="F33" s="124">
        <v>7</v>
      </c>
      <c r="G33" s="125">
        <v>61</v>
      </c>
      <c r="H33" s="464">
        <v>617</v>
      </c>
      <c r="I33" s="124">
        <v>126818</v>
      </c>
      <c r="J33" s="124">
        <v>1</v>
      </c>
      <c r="K33" s="346" t="s">
        <v>26</v>
      </c>
      <c r="L33" s="124"/>
      <c r="M33" s="138" t="s">
        <v>238</v>
      </c>
      <c r="N33" s="125" t="s">
        <v>234</v>
      </c>
      <c r="O33" s="128">
        <v>3132</v>
      </c>
      <c r="P33" s="247">
        <v>10</v>
      </c>
      <c r="Q33" s="746"/>
      <c r="R33" s="746"/>
      <c r="S33" s="222"/>
      <c r="T33" s="210">
        <v>10</v>
      </c>
      <c r="U33" s="210"/>
      <c r="V33" s="222">
        <v>3132</v>
      </c>
      <c r="W33" s="223">
        <f t="shared" si="3"/>
        <v>0</v>
      </c>
    </row>
    <row r="34" spans="1:23" ht="12.75">
      <c r="A34" s="129"/>
      <c r="B34" s="129"/>
      <c r="C34" s="129"/>
      <c r="D34" s="125">
        <v>16</v>
      </c>
      <c r="E34" s="136">
        <v>36857</v>
      </c>
      <c r="F34" s="124">
        <v>7</v>
      </c>
      <c r="G34" s="125">
        <v>61</v>
      </c>
      <c r="H34" s="464">
        <v>617</v>
      </c>
      <c r="I34" s="124">
        <v>35140</v>
      </c>
      <c r="J34" s="124">
        <v>1</v>
      </c>
      <c r="K34" s="346" t="s">
        <v>26</v>
      </c>
      <c r="L34" s="124"/>
      <c r="M34" s="138" t="s">
        <v>238</v>
      </c>
      <c r="N34" s="125" t="s">
        <v>234</v>
      </c>
      <c r="O34" s="128">
        <v>2494</v>
      </c>
      <c r="P34" s="247">
        <v>10</v>
      </c>
      <c r="Q34" s="746"/>
      <c r="R34" s="746"/>
      <c r="S34" s="222"/>
      <c r="T34" s="210">
        <v>10</v>
      </c>
      <c r="U34" s="210"/>
      <c r="V34" s="222">
        <v>2494</v>
      </c>
      <c r="W34" s="223">
        <f t="shared" si="3"/>
        <v>0</v>
      </c>
    </row>
    <row r="35" spans="1:23" ht="12.75">
      <c r="A35" s="129"/>
      <c r="B35" s="129"/>
      <c r="C35" s="129"/>
      <c r="D35" s="125">
        <v>17</v>
      </c>
      <c r="E35" s="136">
        <v>38855</v>
      </c>
      <c r="F35" s="124">
        <v>7</v>
      </c>
      <c r="G35" s="125">
        <v>61</v>
      </c>
      <c r="H35" s="464">
        <v>617</v>
      </c>
      <c r="I35" s="124">
        <v>35240</v>
      </c>
      <c r="J35" s="124">
        <v>1</v>
      </c>
      <c r="K35" s="433" t="s">
        <v>829</v>
      </c>
      <c r="L35" s="124"/>
      <c r="M35" s="129"/>
      <c r="N35" s="125" t="s">
        <v>234</v>
      </c>
      <c r="O35" s="128">
        <v>1845</v>
      </c>
      <c r="P35" s="247">
        <v>10</v>
      </c>
      <c r="Q35" s="222">
        <f t="shared" si="4"/>
        <v>184.5</v>
      </c>
      <c r="R35" s="222">
        <f t="shared" si="5"/>
        <v>15.375</v>
      </c>
      <c r="S35" s="222">
        <f>+R25+R26+R27+R28+R29+R30+R31+R32+R33+R34+R35</f>
        <v>207.44416666666666</v>
      </c>
      <c r="T35" s="210">
        <v>7</v>
      </c>
      <c r="U35" s="210"/>
      <c r="V35" s="222">
        <f>IF(P35=0,"N/A",+Q35*T35+R35*U35)</f>
        <v>1291.5</v>
      </c>
      <c r="W35" s="223">
        <f t="shared" si="3"/>
        <v>553.5</v>
      </c>
    </row>
    <row r="36" spans="1:23" ht="12.75">
      <c r="A36" s="129"/>
      <c r="B36" s="129"/>
      <c r="C36" s="129"/>
      <c r="D36" s="122">
        <v>18</v>
      </c>
      <c r="E36" s="136">
        <v>36816</v>
      </c>
      <c r="F36" s="124">
        <v>7</v>
      </c>
      <c r="G36" s="125">
        <v>61</v>
      </c>
      <c r="H36" s="280">
        <v>619</v>
      </c>
      <c r="I36" s="124"/>
      <c r="J36" s="124">
        <v>1</v>
      </c>
      <c r="K36" s="433" t="s">
        <v>45</v>
      </c>
      <c r="L36" s="124"/>
      <c r="M36" s="129"/>
      <c r="N36" s="125" t="s">
        <v>234</v>
      </c>
      <c r="O36" s="128">
        <v>1200</v>
      </c>
      <c r="P36" s="247">
        <v>10</v>
      </c>
      <c r="Q36" s="746"/>
      <c r="R36" s="746"/>
      <c r="S36" s="222">
        <f>+R36</f>
        <v>0</v>
      </c>
      <c r="T36" s="210">
        <v>10</v>
      </c>
      <c r="U36" s="210"/>
      <c r="V36" s="222">
        <v>1200</v>
      </c>
      <c r="W36" s="223">
        <f t="shared" si="3"/>
        <v>0</v>
      </c>
    </row>
    <row r="37" spans="1:23" ht="12.75">
      <c r="A37" s="129"/>
      <c r="B37" s="129"/>
      <c r="C37" s="129"/>
      <c r="D37" s="125">
        <v>19</v>
      </c>
      <c r="E37" s="390">
        <v>40498</v>
      </c>
      <c r="F37" s="124">
        <v>7</v>
      </c>
      <c r="G37" s="181">
        <v>61</v>
      </c>
      <c r="H37" s="474">
        <v>616</v>
      </c>
      <c r="I37" s="133"/>
      <c r="J37" s="133">
        <v>1</v>
      </c>
      <c r="K37" s="127" t="s">
        <v>38</v>
      </c>
      <c r="L37" s="137"/>
      <c r="M37" s="127" t="s">
        <v>667</v>
      </c>
      <c r="N37" s="125" t="s">
        <v>234</v>
      </c>
      <c r="O37" s="311">
        <v>5568</v>
      </c>
      <c r="P37" s="247">
        <v>3</v>
      </c>
      <c r="Q37" s="308">
        <f>IF(P37=0,"N/A",+O37/P37)</f>
        <v>1856</v>
      </c>
      <c r="R37" s="222">
        <f>IF(P37=0,"N/A",+Q37/12)</f>
        <v>154.66666666666666</v>
      </c>
      <c r="S37" s="222">
        <f>+R37</f>
        <v>154.66666666666666</v>
      </c>
      <c r="T37" s="210">
        <v>2</v>
      </c>
      <c r="U37" s="210">
        <v>6</v>
      </c>
      <c r="V37" s="222">
        <f>IF(P37=0,"N/A",+Q37*T37+R37*U37)</f>
        <v>4640</v>
      </c>
      <c r="W37" s="223">
        <f t="shared" si="3"/>
        <v>928</v>
      </c>
    </row>
    <row r="38" spans="1:23" ht="12.75">
      <c r="A38" s="129"/>
      <c r="B38" s="129"/>
      <c r="C38" s="129"/>
      <c r="D38" s="125">
        <v>20</v>
      </c>
      <c r="E38" s="411">
        <v>40428</v>
      </c>
      <c r="F38" s="125">
        <v>7</v>
      </c>
      <c r="G38" s="181">
        <v>61</v>
      </c>
      <c r="H38" s="462">
        <v>614</v>
      </c>
      <c r="I38" s="130"/>
      <c r="J38" s="130">
        <v>1</v>
      </c>
      <c r="K38" s="191" t="s">
        <v>644</v>
      </c>
      <c r="L38" s="181"/>
      <c r="M38" s="191" t="s">
        <v>29</v>
      </c>
      <c r="N38" s="181" t="s">
        <v>936</v>
      </c>
      <c r="O38" s="345">
        <v>7888</v>
      </c>
      <c r="P38" s="247">
        <v>3</v>
      </c>
      <c r="Q38" s="308">
        <f>IF(P38=0,"N/A",+O38/P38)</f>
        <v>2629.3333333333335</v>
      </c>
      <c r="R38" s="222">
        <f>IF(P38=0,"N/A",+Q38/12)</f>
        <v>219.11111111111111</v>
      </c>
      <c r="S38" s="222"/>
      <c r="T38" s="210">
        <v>2</v>
      </c>
      <c r="U38" s="210">
        <v>8</v>
      </c>
      <c r="V38" s="222">
        <f>IF(P38=0,"N/A",+Q38*T38+R38*U38)</f>
        <v>7011.555555555556</v>
      </c>
      <c r="W38" s="223">
        <f t="shared" si="3"/>
        <v>876.4444444444443</v>
      </c>
    </row>
    <row r="39" spans="1:23" ht="12.75">
      <c r="A39" s="129"/>
      <c r="B39" s="129"/>
      <c r="C39" s="129"/>
      <c r="D39" s="122">
        <v>21</v>
      </c>
      <c r="E39" s="162">
        <v>40319</v>
      </c>
      <c r="F39" s="124">
        <v>7</v>
      </c>
      <c r="G39" s="181">
        <v>61</v>
      </c>
      <c r="H39" s="462">
        <v>614</v>
      </c>
      <c r="I39" s="130"/>
      <c r="J39" s="130">
        <v>1</v>
      </c>
      <c r="K39" s="191" t="s">
        <v>31</v>
      </c>
      <c r="L39" s="137"/>
      <c r="M39" s="191" t="s">
        <v>75</v>
      </c>
      <c r="N39" s="181" t="s">
        <v>936</v>
      </c>
      <c r="O39" s="293">
        <v>1796.84</v>
      </c>
      <c r="P39" s="247">
        <v>3</v>
      </c>
      <c r="Q39" s="757">
        <v>0</v>
      </c>
      <c r="R39" s="746">
        <v>0</v>
      </c>
      <c r="S39" s="222"/>
      <c r="T39" s="210">
        <v>3</v>
      </c>
      <c r="U39" s="210"/>
      <c r="V39" s="222">
        <v>1796.84</v>
      </c>
      <c r="W39" s="223">
        <f t="shared" si="3"/>
        <v>0</v>
      </c>
    </row>
    <row r="40" spans="1:23" ht="12.75">
      <c r="A40" s="129"/>
      <c r="B40" s="129"/>
      <c r="C40" s="129"/>
      <c r="D40" s="125">
        <v>22</v>
      </c>
      <c r="E40" s="123">
        <v>38819</v>
      </c>
      <c r="F40" s="124">
        <v>7</v>
      </c>
      <c r="G40" s="125">
        <v>61</v>
      </c>
      <c r="H40" s="463">
        <v>614</v>
      </c>
      <c r="I40" s="126"/>
      <c r="J40" s="125">
        <v>1</v>
      </c>
      <c r="K40" s="597" t="s">
        <v>90</v>
      </c>
      <c r="L40" s="126"/>
      <c r="M40" s="126" t="s">
        <v>79</v>
      </c>
      <c r="N40" s="181" t="s">
        <v>936</v>
      </c>
      <c r="O40" s="598">
        <v>146.1</v>
      </c>
      <c r="P40" s="247">
        <v>3</v>
      </c>
      <c r="Q40" s="746"/>
      <c r="R40" s="746"/>
      <c r="S40" s="222"/>
      <c r="T40" s="210">
        <v>3</v>
      </c>
      <c r="U40" s="210"/>
      <c r="V40" s="222">
        <v>146.1</v>
      </c>
      <c r="W40" s="223">
        <f t="shared" si="3"/>
        <v>0</v>
      </c>
    </row>
    <row r="41" spans="1:23" ht="12.75">
      <c r="A41" s="129"/>
      <c r="B41" s="129"/>
      <c r="C41" s="129"/>
      <c r="D41" s="125">
        <v>23</v>
      </c>
      <c r="E41" s="123">
        <v>40394</v>
      </c>
      <c r="F41" s="124">
        <v>7</v>
      </c>
      <c r="G41" s="181">
        <v>61</v>
      </c>
      <c r="H41" s="462">
        <v>614</v>
      </c>
      <c r="I41" s="130"/>
      <c r="J41" s="130">
        <v>1</v>
      </c>
      <c r="K41" s="127" t="s">
        <v>136</v>
      </c>
      <c r="L41" s="127" t="s">
        <v>140</v>
      </c>
      <c r="M41" s="127" t="s">
        <v>654</v>
      </c>
      <c r="N41" s="181" t="s">
        <v>936</v>
      </c>
      <c r="O41" s="345">
        <v>5011.2</v>
      </c>
      <c r="P41" s="247">
        <v>3</v>
      </c>
      <c r="Q41" s="287">
        <f>IF(P41=0,"N/A",+O41/P41)</f>
        <v>1670.3999999999999</v>
      </c>
      <c r="R41" s="209">
        <f>IF(P41=0,"N/A",+Q41/12)</f>
        <v>139.2</v>
      </c>
      <c r="S41" s="209">
        <f>+R38+R39+R40+R41</f>
        <v>358.31111111111113</v>
      </c>
      <c r="T41" s="210">
        <v>2</v>
      </c>
      <c r="U41" s="210">
        <v>9</v>
      </c>
      <c r="V41" s="222">
        <f>IF(P41=0,"N/A",+Q41*T41+R41*U41)</f>
        <v>4593.599999999999</v>
      </c>
      <c r="W41" s="223">
        <f t="shared" si="3"/>
        <v>417.60000000000036</v>
      </c>
    </row>
    <row r="42" spans="1:23" ht="12.75">
      <c r="A42" s="129"/>
      <c r="B42" s="129"/>
      <c r="C42" s="129"/>
      <c r="D42" s="122">
        <v>24</v>
      </c>
      <c r="E42" s="136">
        <v>39206</v>
      </c>
      <c r="F42" s="124">
        <v>7</v>
      </c>
      <c r="G42" s="125">
        <v>61</v>
      </c>
      <c r="H42" s="464">
        <v>617</v>
      </c>
      <c r="I42" s="138"/>
      <c r="J42" s="125">
        <v>1</v>
      </c>
      <c r="K42" s="126" t="s">
        <v>40</v>
      </c>
      <c r="L42" s="138"/>
      <c r="M42" s="126"/>
      <c r="N42" s="181" t="s">
        <v>936</v>
      </c>
      <c r="O42" s="128">
        <v>2664.81</v>
      </c>
      <c r="P42" s="247">
        <v>10</v>
      </c>
      <c r="Q42" s="222">
        <f>IF(P42=0,"N/A",+O42/P42)</f>
        <v>266.481</v>
      </c>
      <c r="R42" s="222">
        <f>IF(P42=0,"N/A",+Q42/12)</f>
        <v>22.20675</v>
      </c>
      <c r="S42" s="222"/>
      <c r="T42" s="210">
        <v>6</v>
      </c>
      <c r="U42" s="210"/>
      <c r="V42" s="222">
        <f>IF(P42=0,"N/A",+Q42*T42+R42*U42)</f>
        <v>1598.886</v>
      </c>
      <c r="W42" s="223">
        <f t="shared" si="3"/>
        <v>1065.924</v>
      </c>
    </row>
    <row r="43" spans="1:23" ht="12.75">
      <c r="A43" s="129"/>
      <c r="B43" s="129"/>
      <c r="C43" s="129"/>
      <c r="D43" s="125">
        <v>25</v>
      </c>
      <c r="E43" s="136">
        <v>39206</v>
      </c>
      <c r="F43" s="124">
        <v>7</v>
      </c>
      <c r="G43" s="125">
        <v>61</v>
      </c>
      <c r="H43" s="464">
        <v>617</v>
      </c>
      <c r="I43" s="138"/>
      <c r="J43" s="124">
        <v>1</v>
      </c>
      <c r="K43" s="126" t="s">
        <v>20</v>
      </c>
      <c r="L43" s="138"/>
      <c r="M43" s="126"/>
      <c r="N43" s="181" t="s">
        <v>936</v>
      </c>
      <c r="O43" s="128">
        <v>3094.88</v>
      </c>
      <c r="P43" s="247">
        <v>10</v>
      </c>
      <c r="Q43" s="222">
        <f>IF(P43=0,"N/A",+O43/P43)</f>
        <v>309.488</v>
      </c>
      <c r="R43" s="222">
        <f>IF(P43=0,"N/A",+Q43/12)</f>
        <v>25.790666666666667</v>
      </c>
      <c r="S43" s="222"/>
      <c r="T43" s="210">
        <v>6</v>
      </c>
      <c r="U43" s="210"/>
      <c r="V43" s="222">
        <f>IF(P43=0,"N/A",+Q43*T43+R43*U43)</f>
        <v>1856.9279999999999</v>
      </c>
      <c r="W43" s="223">
        <f t="shared" si="3"/>
        <v>1237.9520000000002</v>
      </c>
    </row>
    <row r="44" spans="1:23" ht="12.75">
      <c r="A44" s="129"/>
      <c r="B44" s="129"/>
      <c r="C44" s="129"/>
      <c r="D44" s="125">
        <v>26</v>
      </c>
      <c r="E44" s="136">
        <v>38663</v>
      </c>
      <c r="F44" s="124">
        <v>7</v>
      </c>
      <c r="G44" s="125">
        <v>61</v>
      </c>
      <c r="H44" s="464">
        <v>617</v>
      </c>
      <c r="I44" s="138"/>
      <c r="J44" s="124">
        <v>1</v>
      </c>
      <c r="K44" s="126" t="s">
        <v>41</v>
      </c>
      <c r="L44" s="138"/>
      <c r="M44" s="126"/>
      <c r="N44" s="181" t="s">
        <v>936</v>
      </c>
      <c r="O44" s="128">
        <v>8113.74</v>
      </c>
      <c r="P44" s="247">
        <v>10</v>
      </c>
      <c r="Q44" s="222">
        <f>IF(P44=0,"N/A",+O44/P44)</f>
        <v>811.374</v>
      </c>
      <c r="R44" s="222">
        <f>IF(P44=0,"N/A",+Q44/12)</f>
        <v>67.6145</v>
      </c>
      <c r="S44" s="222"/>
      <c r="T44" s="210">
        <v>7</v>
      </c>
      <c r="U44" s="210">
        <v>6</v>
      </c>
      <c r="V44" s="222">
        <f>IF(P44=0,"N/A",+Q44*T44+R44*U44)</f>
        <v>6085.305</v>
      </c>
      <c r="W44" s="223">
        <f t="shared" si="3"/>
        <v>2028.4349999999995</v>
      </c>
    </row>
    <row r="45" spans="1:23" ht="12.75">
      <c r="A45" s="129"/>
      <c r="B45" s="129"/>
      <c r="C45" s="129"/>
      <c r="D45" s="122">
        <v>27</v>
      </c>
      <c r="E45" s="136">
        <v>36889</v>
      </c>
      <c r="F45" s="124">
        <v>7</v>
      </c>
      <c r="G45" s="125">
        <v>61</v>
      </c>
      <c r="H45" s="464">
        <v>617</v>
      </c>
      <c r="I45" s="138"/>
      <c r="J45" s="124">
        <v>1</v>
      </c>
      <c r="K45" s="126" t="s">
        <v>56</v>
      </c>
      <c r="L45" s="138"/>
      <c r="M45" s="126" t="s">
        <v>25</v>
      </c>
      <c r="N45" s="181" t="s">
        <v>936</v>
      </c>
      <c r="O45" s="128">
        <v>1500</v>
      </c>
      <c r="P45" s="247">
        <v>5</v>
      </c>
      <c r="Q45" s="746"/>
      <c r="R45" s="746"/>
      <c r="S45" s="222"/>
      <c r="T45" s="210">
        <v>5</v>
      </c>
      <c r="U45" s="210"/>
      <c r="V45" s="222">
        <v>1500</v>
      </c>
      <c r="W45" s="223">
        <f t="shared" si="3"/>
        <v>0</v>
      </c>
    </row>
    <row r="46" spans="1:23" ht="12.75">
      <c r="A46" s="129"/>
      <c r="B46" s="129"/>
      <c r="C46" s="129"/>
      <c r="D46" s="125">
        <v>28</v>
      </c>
      <c r="E46" s="136">
        <v>36857</v>
      </c>
      <c r="F46" s="124">
        <v>7</v>
      </c>
      <c r="G46" s="125">
        <v>61</v>
      </c>
      <c r="H46" s="464">
        <v>617</v>
      </c>
      <c r="I46" s="138">
        <v>35184</v>
      </c>
      <c r="J46" s="124">
        <v>1</v>
      </c>
      <c r="K46" s="126" t="s">
        <v>240</v>
      </c>
      <c r="L46" s="138"/>
      <c r="M46" s="126"/>
      <c r="N46" s="181" t="s">
        <v>936</v>
      </c>
      <c r="O46" s="128">
        <v>900</v>
      </c>
      <c r="P46" s="247">
        <v>10</v>
      </c>
      <c r="Q46" s="746"/>
      <c r="R46" s="746"/>
      <c r="S46" s="222"/>
      <c r="T46" s="210">
        <v>10</v>
      </c>
      <c r="U46" s="210"/>
      <c r="V46" s="222">
        <v>900</v>
      </c>
      <c r="W46" s="223">
        <f t="shared" si="3"/>
        <v>0</v>
      </c>
    </row>
    <row r="47" spans="1:23" ht="12.75">
      <c r="A47" s="129"/>
      <c r="B47" s="129"/>
      <c r="C47" s="129"/>
      <c r="D47" s="125">
        <v>29</v>
      </c>
      <c r="E47" s="136">
        <v>36857</v>
      </c>
      <c r="F47" s="124">
        <v>7</v>
      </c>
      <c r="G47" s="125">
        <v>61</v>
      </c>
      <c r="H47" s="464">
        <v>617</v>
      </c>
      <c r="I47" s="138"/>
      <c r="J47" s="124">
        <v>1</v>
      </c>
      <c r="K47" s="126" t="s">
        <v>26</v>
      </c>
      <c r="L47" s="138"/>
      <c r="M47" s="126"/>
      <c r="N47" s="181" t="s">
        <v>936</v>
      </c>
      <c r="O47" s="128">
        <v>2494</v>
      </c>
      <c r="P47" s="247">
        <v>10</v>
      </c>
      <c r="Q47" s="746"/>
      <c r="R47" s="746"/>
      <c r="S47" s="222"/>
      <c r="T47" s="210">
        <v>10</v>
      </c>
      <c r="U47" s="210"/>
      <c r="V47" s="222">
        <v>2494</v>
      </c>
      <c r="W47" s="223">
        <f t="shared" si="3"/>
        <v>0</v>
      </c>
    </row>
    <row r="48" spans="1:23" ht="12.75">
      <c r="A48" s="129"/>
      <c r="B48" s="129"/>
      <c r="C48" s="129"/>
      <c r="D48" s="122">
        <v>30</v>
      </c>
      <c r="E48" s="136">
        <v>36857</v>
      </c>
      <c r="F48" s="124">
        <v>7</v>
      </c>
      <c r="G48" s="125">
        <v>61</v>
      </c>
      <c r="H48" s="464">
        <v>617</v>
      </c>
      <c r="I48" s="138">
        <v>127989</v>
      </c>
      <c r="J48" s="124">
        <v>1</v>
      </c>
      <c r="K48" s="126" t="s">
        <v>26</v>
      </c>
      <c r="L48" s="138"/>
      <c r="M48" s="126"/>
      <c r="N48" s="181" t="s">
        <v>936</v>
      </c>
      <c r="O48" s="128">
        <v>4714.94</v>
      </c>
      <c r="P48" s="247">
        <v>10</v>
      </c>
      <c r="Q48" s="746"/>
      <c r="R48" s="746"/>
      <c r="S48" s="222"/>
      <c r="T48" s="210">
        <v>10</v>
      </c>
      <c r="U48" s="210"/>
      <c r="V48" s="222">
        <v>4714.94</v>
      </c>
      <c r="W48" s="223">
        <f t="shared" si="3"/>
        <v>0</v>
      </c>
    </row>
    <row r="49" spans="1:23" ht="12.75">
      <c r="A49" s="129"/>
      <c r="B49" s="129"/>
      <c r="C49" s="129"/>
      <c r="D49" s="125">
        <v>31</v>
      </c>
      <c r="E49" s="136">
        <v>36857</v>
      </c>
      <c r="F49" s="124">
        <v>7</v>
      </c>
      <c r="G49" s="125">
        <v>61</v>
      </c>
      <c r="H49" s="464">
        <v>617</v>
      </c>
      <c r="I49" s="138">
        <v>127988</v>
      </c>
      <c r="J49" s="124">
        <v>1</v>
      </c>
      <c r="K49" s="126" t="s">
        <v>26</v>
      </c>
      <c r="L49" s="138"/>
      <c r="M49" s="126"/>
      <c r="N49" s="181" t="s">
        <v>936</v>
      </c>
      <c r="O49" s="128">
        <v>3132</v>
      </c>
      <c r="P49" s="247">
        <v>10</v>
      </c>
      <c r="Q49" s="746"/>
      <c r="R49" s="746"/>
      <c r="S49" s="222">
        <f>+R42+R43+R44+R45+R46+R47+R48+R49</f>
        <v>115.61191666666667</v>
      </c>
      <c r="T49" s="210">
        <v>10</v>
      </c>
      <c r="U49" s="210"/>
      <c r="V49" s="222">
        <v>3132</v>
      </c>
      <c r="W49" s="223">
        <f t="shared" si="3"/>
        <v>0</v>
      </c>
    </row>
    <row r="50" spans="4:23" ht="15">
      <c r="D50" s="69"/>
      <c r="E50" s="31"/>
      <c r="F50" s="49"/>
      <c r="G50" s="38"/>
      <c r="H50" s="38"/>
      <c r="I50" s="253"/>
      <c r="J50" s="49"/>
      <c r="K50" s="40"/>
      <c r="L50" s="253"/>
      <c r="M50" s="40"/>
      <c r="N50" s="40"/>
      <c r="O50" s="787">
        <f>SUM(O21:O49)</f>
        <v>253640.91</v>
      </c>
      <c r="P50" s="251"/>
      <c r="Q50" s="434">
        <f>SUM(Q21:Q49)</f>
        <v>59098.953000000016</v>
      </c>
      <c r="R50" s="434">
        <f>SUM(R20:R49)</f>
        <v>5088.801638888889</v>
      </c>
      <c r="S50" s="434">
        <f>SUM(S21:S49)</f>
        <v>5088.80163888889</v>
      </c>
      <c r="T50" s="435"/>
      <c r="U50" s="505"/>
      <c r="V50" s="434">
        <f>SUM(V21:V49)</f>
        <v>129020.6773888889</v>
      </c>
      <c r="W50" s="436">
        <f>SUM(W21:W49)</f>
        <v>124620.23261111113</v>
      </c>
    </row>
    <row r="51" spans="4:23" ht="15">
      <c r="D51" s="69"/>
      <c r="E51" s="31"/>
      <c r="F51" s="49"/>
      <c r="G51" s="38"/>
      <c r="H51" s="38"/>
      <c r="I51" s="253"/>
      <c r="J51" s="49"/>
      <c r="K51" s="40"/>
      <c r="L51" s="253"/>
      <c r="M51" s="40"/>
      <c r="N51" s="40"/>
      <c r="O51" s="42"/>
      <c r="P51" s="213"/>
      <c r="Q51" s="214"/>
      <c r="R51" s="504"/>
      <c r="S51" s="214"/>
      <c r="T51" s="215"/>
      <c r="U51" s="215"/>
      <c r="V51" s="216"/>
      <c r="W51" s="217"/>
    </row>
    <row r="52" spans="4:23" ht="12.75">
      <c r="D52" s="69"/>
      <c r="E52" s="31"/>
      <c r="F52" s="49"/>
      <c r="G52" s="38"/>
      <c r="H52" s="38"/>
      <c r="I52" s="253"/>
      <c r="J52" s="49"/>
      <c r="K52" s="40"/>
      <c r="L52" s="253"/>
      <c r="M52" s="40"/>
      <c r="N52" s="40"/>
      <c r="O52" s="42"/>
      <c r="P52" s="213"/>
      <c r="Q52" s="214"/>
      <c r="R52" s="214"/>
      <c r="S52" s="214"/>
      <c r="T52" s="215"/>
      <c r="U52" s="215"/>
      <c r="V52" s="216"/>
      <c r="W52" s="217"/>
    </row>
    <row r="53" spans="4:23" ht="12.75">
      <c r="D53" s="69"/>
      <c r="E53" s="31"/>
      <c r="F53" s="49"/>
      <c r="G53" s="38"/>
      <c r="H53" s="38"/>
      <c r="I53" s="253"/>
      <c r="J53" s="49"/>
      <c r="K53" s="40"/>
      <c r="L53" s="253"/>
      <c r="M53" s="40"/>
      <c r="N53" s="40"/>
      <c r="O53" s="42"/>
      <c r="P53" s="213"/>
      <c r="Q53" s="214"/>
      <c r="R53" s="214"/>
      <c r="S53" s="214"/>
      <c r="T53" s="215"/>
      <c r="U53" s="215"/>
      <c r="V53" s="216"/>
      <c r="W53" s="217"/>
    </row>
    <row r="54" spans="4:23" ht="12.75">
      <c r="D54" s="69"/>
      <c r="E54" s="31"/>
      <c r="F54" s="49"/>
      <c r="G54" s="38"/>
      <c r="H54" s="38"/>
      <c r="I54" s="253"/>
      <c r="J54" s="49"/>
      <c r="K54" s="40"/>
      <c r="L54" s="253"/>
      <c r="M54" s="40"/>
      <c r="N54" s="40"/>
      <c r="O54" s="42"/>
      <c r="P54" s="213"/>
      <c r="Q54" s="214"/>
      <c r="R54" s="214"/>
      <c r="S54" s="214"/>
      <c r="T54" s="215"/>
      <c r="U54" s="215"/>
      <c r="V54" s="216"/>
      <c r="W54" s="217"/>
    </row>
    <row r="55" spans="4:23" ht="12.75">
      <c r="D55" s="69"/>
      <c r="E55" s="31"/>
      <c r="F55" s="49"/>
      <c r="G55" s="38"/>
      <c r="H55" s="38"/>
      <c r="I55" s="253"/>
      <c r="J55" s="49"/>
      <c r="K55" s="40"/>
      <c r="L55" s="253"/>
      <c r="M55" s="40"/>
      <c r="N55" s="40"/>
      <c r="O55" s="42"/>
      <c r="P55" s="213"/>
      <c r="Q55" s="214"/>
      <c r="R55" s="214"/>
      <c r="S55" s="214"/>
      <c r="T55" s="215"/>
      <c r="U55" s="215"/>
      <c r="V55" s="216"/>
      <c r="W55" s="217"/>
    </row>
    <row r="56" spans="4:23" ht="12.75">
      <c r="D56" s="69"/>
      <c r="E56" s="31"/>
      <c r="F56" s="49"/>
      <c r="G56" s="38"/>
      <c r="H56" s="38"/>
      <c r="I56" s="253"/>
      <c r="J56" s="49"/>
      <c r="K56" s="40"/>
      <c r="L56" s="253"/>
      <c r="M56" s="40"/>
      <c r="N56" s="40"/>
      <c r="O56" s="42"/>
      <c r="P56" s="213"/>
      <c r="Q56" s="214"/>
      <c r="R56" s="214"/>
      <c r="S56" s="214"/>
      <c r="T56" s="215"/>
      <c r="U56" s="215"/>
      <c r="V56" s="216"/>
      <c r="W56" s="217"/>
    </row>
    <row r="57" spans="4:23" ht="12.75">
      <c r="D57" s="69"/>
      <c r="E57" s="31"/>
      <c r="F57" s="49"/>
      <c r="V57" s="80"/>
      <c r="W57" s="217"/>
    </row>
    <row r="58" spans="4:17" ht="12.75">
      <c r="D58" s="69"/>
      <c r="H58" s="56"/>
      <c r="J58" s="1"/>
      <c r="P58" s="811"/>
      <c r="Q58" s="811"/>
    </row>
    <row r="59" spans="4:16" ht="12.75">
      <c r="D59" s="69"/>
      <c r="O59" s="20"/>
      <c r="P59" s="20"/>
    </row>
    <row r="60" spans="4:22" ht="12.75">
      <c r="D60" s="69"/>
      <c r="E60" s="616" t="s">
        <v>53</v>
      </c>
      <c r="F60" s="813"/>
      <c r="G60" s="813"/>
      <c r="H60" s="813"/>
      <c r="I60" s="813"/>
      <c r="J60" s="48"/>
      <c r="K60" s="118"/>
      <c r="L60" s="118"/>
      <c r="M60" s="119"/>
      <c r="N60" s="282"/>
      <c r="O60" s="23"/>
      <c r="P60" s="20"/>
      <c r="R60" s="282"/>
      <c r="S60" s="119"/>
      <c r="T60" s="265"/>
      <c r="U60" s="265"/>
      <c r="V60" s="265"/>
    </row>
    <row r="61" spans="4:22" ht="12.75">
      <c r="D61" s="69"/>
      <c r="E61" s="810" t="s">
        <v>52</v>
      </c>
      <c r="F61" s="810"/>
      <c r="G61" s="810"/>
      <c r="H61" s="810"/>
      <c r="I61" s="810"/>
      <c r="J61" s="20"/>
      <c r="K61" s="810" t="s">
        <v>188</v>
      </c>
      <c r="L61" s="810"/>
      <c r="M61" s="810"/>
      <c r="N61" s="810"/>
      <c r="O61" s="50"/>
      <c r="P61" s="50"/>
      <c r="R61" s="810" t="s">
        <v>582</v>
      </c>
      <c r="S61" s="810"/>
      <c r="T61" s="810"/>
      <c r="U61" s="810"/>
      <c r="V61" s="810"/>
    </row>
    <row r="62" ht="12.75">
      <c r="D62" s="69"/>
    </row>
    <row r="63" ht="12.75">
      <c r="D63" s="69"/>
    </row>
    <row r="64" ht="12.75">
      <c r="D64" s="69"/>
    </row>
  </sheetData>
  <sheetProtection/>
  <mergeCells count="10">
    <mergeCell ref="F60:I60"/>
    <mergeCell ref="E61:I61"/>
    <mergeCell ref="K61:N61"/>
    <mergeCell ref="R61:V61"/>
    <mergeCell ref="P58:Q58"/>
    <mergeCell ref="D11:W11"/>
    <mergeCell ref="D12:W12"/>
    <mergeCell ref="D13:W13"/>
    <mergeCell ref="D14:W14"/>
    <mergeCell ref="D15:W15"/>
  </mergeCells>
  <printOptions/>
  <pageMargins left="0.15763888888888888" right="0.11805555555555557" top="0.15" bottom="0.19652777777777777" header="0.5118055555555556" footer="0.5118055555555556"/>
  <pageSetup fitToWidth="3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T42"/>
  <sheetViews>
    <sheetView zoomScalePageLayoutView="0" workbookViewId="0" topLeftCell="C13">
      <selection activeCell="L40" sqref="L40"/>
    </sheetView>
  </sheetViews>
  <sheetFormatPr defaultColWidth="9.140625" defaultRowHeight="12.75"/>
  <cols>
    <col min="1" max="1" width="2.8515625" style="0" customWidth="1"/>
    <col min="2" max="2" width="10.28125" style="0" customWidth="1"/>
    <col min="3" max="3" width="6.8515625" style="0" customWidth="1"/>
    <col min="4" max="4" width="5.28125" style="0" customWidth="1"/>
    <col min="5" max="5" width="7.00390625" style="0" customWidth="1"/>
    <col min="6" max="6" width="3.8515625" style="0" customWidth="1"/>
    <col min="7" max="7" width="3.421875" style="0" customWidth="1"/>
    <col min="8" max="8" width="27.7109375" style="0" customWidth="1"/>
    <col min="9" max="9" width="8.421875" style="0" customWidth="1"/>
    <col min="10" max="10" width="10.57421875" style="0" customWidth="1"/>
    <col min="11" max="11" width="20.28125" style="0" customWidth="1"/>
    <col min="12" max="12" width="14.7109375" style="0" customWidth="1"/>
    <col min="13" max="13" width="4.00390625" style="0" customWidth="1"/>
    <col min="14" max="14" width="14.00390625" style="0" customWidth="1"/>
    <col min="15" max="15" width="12.57421875" style="0" customWidth="1"/>
    <col min="16" max="16" width="13.421875" style="0" customWidth="1"/>
    <col min="17" max="17" width="6.57421875" style="0" customWidth="1"/>
    <col min="18" max="18" width="6.7109375" style="0" customWidth="1"/>
    <col min="19" max="19" width="14.7109375" style="0" customWidth="1"/>
    <col min="20" max="20" width="15.421875" style="0" customWidth="1"/>
  </cols>
  <sheetData>
    <row r="9" spans="6:10" ht="12.75">
      <c r="F9" s="1"/>
      <c r="G9" s="1"/>
      <c r="J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1:20" ht="12.75">
      <c r="A14" s="812" t="s">
        <v>0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1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2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2" t="s">
        <v>3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4" t="s">
        <v>1065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</row>
    <row r="19" spans="1:12" ht="12.75">
      <c r="A19" s="2" t="s">
        <v>888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25.5">
      <c r="A20" s="156" t="s">
        <v>4</v>
      </c>
      <c r="B20" s="156" t="s">
        <v>5</v>
      </c>
      <c r="C20" s="156" t="s">
        <v>6</v>
      </c>
      <c r="D20" s="185" t="s">
        <v>595</v>
      </c>
      <c r="E20" s="185" t="s">
        <v>8</v>
      </c>
      <c r="F20" s="156" t="s">
        <v>9</v>
      </c>
      <c r="G20" s="156" t="s">
        <v>10</v>
      </c>
      <c r="H20" s="156" t="s">
        <v>11</v>
      </c>
      <c r="I20" s="156" t="s">
        <v>12</v>
      </c>
      <c r="J20" s="156" t="s">
        <v>13</v>
      </c>
      <c r="K20" s="156" t="s">
        <v>957</v>
      </c>
      <c r="L20" s="156" t="s">
        <v>15</v>
      </c>
      <c r="M20" s="232" t="s">
        <v>583</v>
      </c>
      <c r="N20" s="233" t="s">
        <v>584</v>
      </c>
      <c r="O20" s="233" t="s">
        <v>585</v>
      </c>
      <c r="P20" s="233"/>
      <c r="Q20" s="234" t="s">
        <v>586</v>
      </c>
      <c r="R20" s="234" t="s">
        <v>587</v>
      </c>
      <c r="S20" s="235" t="s">
        <v>584</v>
      </c>
      <c r="T20" s="233" t="s">
        <v>588</v>
      </c>
    </row>
    <row r="21" spans="1:20" ht="13.5">
      <c r="A21" s="151"/>
      <c r="B21" s="152"/>
      <c r="C21" s="156" t="s">
        <v>16</v>
      </c>
      <c r="D21" s="186"/>
      <c r="E21" s="153" t="s">
        <v>595</v>
      </c>
      <c r="F21" s="156"/>
      <c r="G21" s="156"/>
      <c r="H21" s="152"/>
      <c r="I21" s="150"/>
      <c r="J21" s="190"/>
      <c r="K21" s="190"/>
      <c r="L21" s="150" t="s">
        <v>17</v>
      </c>
      <c r="M21" s="232" t="s">
        <v>589</v>
      </c>
      <c r="N21" s="233" t="s">
        <v>590</v>
      </c>
      <c r="O21" s="233" t="s">
        <v>591</v>
      </c>
      <c r="P21" s="233"/>
      <c r="Q21" s="234" t="s">
        <v>592</v>
      </c>
      <c r="R21" s="234" t="s">
        <v>593</v>
      </c>
      <c r="S21" s="235" t="s">
        <v>1051</v>
      </c>
      <c r="T21" s="233" t="s">
        <v>594</v>
      </c>
    </row>
    <row r="22" spans="1:20" ht="12.75">
      <c r="A22" s="122">
        <v>1</v>
      </c>
      <c r="B22" s="150">
        <v>2</v>
      </c>
      <c r="C22" s="150">
        <v>3</v>
      </c>
      <c r="D22" s="150">
        <v>4</v>
      </c>
      <c r="E22" s="150">
        <v>5</v>
      </c>
      <c r="F22" s="150">
        <v>6</v>
      </c>
      <c r="G22" s="150">
        <v>7</v>
      </c>
      <c r="H22" s="150">
        <v>8</v>
      </c>
      <c r="I22" s="150">
        <v>9</v>
      </c>
      <c r="J22" s="150">
        <v>10</v>
      </c>
      <c r="K22" s="150">
        <v>11</v>
      </c>
      <c r="L22" s="150">
        <v>12</v>
      </c>
      <c r="M22" s="150">
        <v>13</v>
      </c>
      <c r="N22" s="150">
        <v>14</v>
      </c>
      <c r="O22" s="150">
        <v>15</v>
      </c>
      <c r="P22" s="150"/>
      <c r="Q22" s="291">
        <v>16</v>
      </c>
      <c r="R22" s="320">
        <v>17</v>
      </c>
      <c r="S22" s="313">
        <v>18</v>
      </c>
      <c r="T22" s="313">
        <v>19</v>
      </c>
    </row>
    <row r="23" spans="1:20" ht="14.25" customHeight="1">
      <c r="A23" s="122"/>
      <c r="B23" s="123">
        <v>40438</v>
      </c>
      <c r="C23" s="13">
        <v>2</v>
      </c>
      <c r="D23" s="181">
        <v>61</v>
      </c>
      <c r="E23" s="462">
        <v>614</v>
      </c>
      <c r="F23" s="315"/>
      <c r="G23" s="315">
        <v>1</v>
      </c>
      <c r="H23" s="127" t="s">
        <v>136</v>
      </c>
      <c r="I23" s="322"/>
      <c r="J23" s="323" t="s">
        <v>668</v>
      </c>
      <c r="K23" s="129" t="s">
        <v>534</v>
      </c>
      <c r="L23" s="329">
        <v>1740</v>
      </c>
      <c r="M23" s="247">
        <v>3</v>
      </c>
      <c r="N23" s="330">
        <f>IF(M23=0,"N/A",+L23/M23)</f>
        <v>580</v>
      </c>
      <c r="O23" s="331">
        <f>IF(M23=0,"N/A",+N23/12)</f>
        <v>48.333333333333336</v>
      </c>
      <c r="P23" s="331"/>
      <c r="Q23" s="314">
        <v>2</v>
      </c>
      <c r="R23" s="210">
        <v>9</v>
      </c>
      <c r="S23" s="316">
        <f>IF(M23=0,"N/A",+N23*Q23+O23*R23)</f>
        <v>1595</v>
      </c>
      <c r="T23" s="208">
        <f aca="true" t="shared" si="0" ref="T23:T34">IF(M23=0,"N/A",+L23-S23)</f>
        <v>145</v>
      </c>
    </row>
    <row r="24" spans="1:20" ht="15" customHeight="1">
      <c r="A24" s="151">
        <v>1</v>
      </c>
      <c r="B24" s="123">
        <v>39875</v>
      </c>
      <c r="C24" s="180">
        <v>2</v>
      </c>
      <c r="D24" s="125">
        <v>61</v>
      </c>
      <c r="E24" s="463">
        <v>614</v>
      </c>
      <c r="F24" s="313"/>
      <c r="G24" s="319">
        <v>1</v>
      </c>
      <c r="H24" s="322" t="s">
        <v>512</v>
      </c>
      <c r="I24" s="313"/>
      <c r="J24" s="315" t="s">
        <v>496</v>
      </c>
      <c r="K24" s="322" t="s">
        <v>534</v>
      </c>
      <c r="L24" s="332">
        <v>5675</v>
      </c>
      <c r="M24" s="247">
        <v>3</v>
      </c>
      <c r="N24" s="743"/>
      <c r="O24" s="743"/>
      <c r="P24" s="333"/>
      <c r="Q24" s="314">
        <v>3</v>
      </c>
      <c r="R24" s="314"/>
      <c r="S24" s="316">
        <v>5675</v>
      </c>
      <c r="T24" s="208">
        <f t="shared" si="0"/>
        <v>0</v>
      </c>
    </row>
    <row r="25" spans="1:20" ht="15" customHeight="1">
      <c r="A25" s="151">
        <v>2</v>
      </c>
      <c r="B25" s="123">
        <v>39875</v>
      </c>
      <c r="C25" s="180">
        <v>2</v>
      </c>
      <c r="D25" s="125">
        <v>61</v>
      </c>
      <c r="E25" s="463">
        <v>614</v>
      </c>
      <c r="F25" s="313"/>
      <c r="G25" s="319">
        <v>1</v>
      </c>
      <c r="H25" s="322" t="s">
        <v>90</v>
      </c>
      <c r="I25" s="315" t="s">
        <v>529</v>
      </c>
      <c r="J25" s="315" t="s">
        <v>79</v>
      </c>
      <c r="K25" s="322" t="s">
        <v>534</v>
      </c>
      <c r="L25" s="334">
        <v>178.64</v>
      </c>
      <c r="M25" s="247">
        <v>3</v>
      </c>
      <c r="N25" s="743"/>
      <c r="O25" s="743"/>
      <c r="P25" s="333"/>
      <c r="Q25" s="314">
        <v>3</v>
      </c>
      <c r="R25" s="314"/>
      <c r="S25" s="316">
        <v>178.64</v>
      </c>
      <c r="T25" s="208">
        <f t="shared" si="0"/>
        <v>0</v>
      </c>
    </row>
    <row r="26" spans="1:20" ht="12.75" customHeight="1">
      <c r="A26" s="151">
        <v>3</v>
      </c>
      <c r="B26" s="134">
        <v>41184</v>
      </c>
      <c r="C26" s="180">
        <v>2</v>
      </c>
      <c r="D26" s="125">
        <v>61</v>
      </c>
      <c r="E26" s="463">
        <v>614</v>
      </c>
      <c r="F26" s="313"/>
      <c r="G26" s="319">
        <v>1</v>
      </c>
      <c r="H26" s="322" t="s">
        <v>31</v>
      </c>
      <c r="I26" s="315"/>
      <c r="J26" s="286" t="s">
        <v>135</v>
      </c>
      <c r="K26" s="322" t="s">
        <v>534</v>
      </c>
      <c r="L26" s="334">
        <v>7064</v>
      </c>
      <c r="M26" s="247">
        <v>3</v>
      </c>
      <c r="N26" s="743"/>
      <c r="O26" s="743"/>
      <c r="P26" s="333"/>
      <c r="Q26" s="314">
        <v>3</v>
      </c>
      <c r="R26" s="314"/>
      <c r="S26" s="316">
        <v>7064</v>
      </c>
      <c r="T26" s="208">
        <f t="shared" si="0"/>
        <v>0</v>
      </c>
    </row>
    <row r="27" spans="1:20" ht="14.25" customHeight="1">
      <c r="A27" s="137">
        <v>4</v>
      </c>
      <c r="B27" s="134">
        <v>41184</v>
      </c>
      <c r="C27" s="180">
        <v>2</v>
      </c>
      <c r="D27" s="125">
        <v>61</v>
      </c>
      <c r="E27" s="463">
        <v>614</v>
      </c>
      <c r="F27" s="313"/>
      <c r="G27" s="319">
        <v>1</v>
      </c>
      <c r="H27" s="322" t="s">
        <v>32</v>
      </c>
      <c r="I27" s="315"/>
      <c r="J27" s="315" t="s">
        <v>528</v>
      </c>
      <c r="K27" s="322" t="s">
        <v>534</v>
      </c>
      <c r="L27" s="334">
        <v>6395</v>
      </c>
      <c r="M27" s="247">
        <v>3</v>
      </c>
      <c r="N27" s="743"/>
      <c r="O27" s="743"/>
      <c r="P27" s="333">
        <f>+O23+O24+O25+O26+O27</f>
        <v>48.333333333333336</v>
      </c>
      <c r="Q27" s="314">
        <v>3</v>
      </c>
      <c r="R27" s="314"/>
      <c r="S27" s="316">
        <v>6395</v>
      </c>
      <c r="T27" s="208">
        <f t="shared" si="0"/>
        <v>0</v>
      </c>
    </row>
    <row r="28" spans="1:20" ht="15" customHeight="1">
      <c r="A28" s="151">
        <v>5</v>
      </c>
      <c r="B28" s="123">
        <v>40374</v>
      </c>
      <c r="C28" s="180">
        <v>2</v>
      </c>
      <c r="D28" s="181">
        <v>61</v>
      </c>
      <c r="E28" s="466">
        <v>616</v>
      </c>
      <c r="F28" s="315"/>
      <c r="G28" s="315">
        <v>1</v>
      </c>
      <c r="H28" s="323" t="s">
        <v>38</v>
      </c>
      <c r="I28" s="286" t="s">
        <v>102</v>
      </c>
      <c r="J28" s="323"/>
      <c r="K28" s="322" t="s">
        <v>534</v>
      </c>
      <c r="L28" s="328">
        <v>5336</v>
      </c>
      <c r="M28" s="130">
        <v>3</v>
      </c>
      <c r="N28" s="326">
        <f aca="true" t="shared" si="1" ref="N28:N34">IF(M28=0,"N/A",+L28/M28)</f>
        <v>1778.6666666666667</v>
      </c>
      <c r="O28" s="327">
        <f aca="true" t="shared" si="2" ref="O28:O34">IF(M28=0,"N/A",+N28/12)</f>
        <v>148.22222222222223</v>
      </c>
      <c r="P28" s="327">
        <f>+O28</f>
        <v>148.22222222222223</v>
      </c>
      <c r="Q28" s="314">
        <v>2</v>
      </c>
      <c r="R28" s="315">
        <v>11</v>
      </c>
      <c r="S28" s="316">
        <f aca="true" t="shared" si="3" ref="S28:S34">IF(M28=0,"N/A",+N28*Q28+O28*R28)</f>
        <v>5187.777777777778</v>
      </c>
      <c r="T28" s="208">
        <f t="shared" si="0"/>
        <v>148.22222222222172</v>
      </c>
    </row>
    <row r="29" spans="1:20" ht="15" customHeight="1">
      <c r="A29" s="151">
        <v>6</v>
      </c>
      <c r="B29" s="136">
        <v>39870</v>
      </c>
      <c r="C29" s="13">
        <v>2</v>
      </c>
      <c r="D29" s="14">
        <v>61</v>
      </c>
      <c r="E29" s="276">
        <v>617</v>
      </c>
      <c r="F29" s="15"/>
      <c r="G29" s="14">
        <v>1</v>
      </c>
      <c r="H29" s="127" t="s">
        <v>533</v>
      </c>
      <c r="I29" s="15"/>
      <c r="J29" s="29" t="s">
        <v>70</v>
      </c>
      <c r="K29" s="129" t="s">
        <v>534</v>
      </c>
      <c r="L29" s="238">
        <v>39486.21</v>
      </c>
      <c r="M29" s="241">
        <v>10</v>
      </c>
      <c r="N29" s="209">
        <f>IF(M29=0,"N/A",+L29/M29)</f>
        <v>3948.621</v>
      </c>
      <c r="O29" s="205">
        <f>IF(M29=0,"N/A",+N29/12)</f>
        <v>329.05175</v>
      </c>
      <c r="P29" s="205"/>
      <c r="Q29" s="210">
        <v>4</v>
      </c>
      <c r="R29" s="314">
        <v>4</v>
      </c>
      <c r="S29" s="316">
        <f t="shared" si="3"/>
        <v>17110.691</v>
      </c>
      <c r="T29" s="318">
        <f>IF(M29=0,"N/A",+L29-S29)</f>
        <v>22375.519</v>
      </c>
    </row>
    <row r="30" spans="1:20" ht="14.25" customHeight="1">
      <c r="A30" s="151">
        <v>7</v>
      </c>
      <c r="B30" s="136">
        <v>39870</v>
      </c>
      <c r="C30" s="180">
        <v>2</v>
      </c>
      <c r="D30" s="125">
        <v>61</v>
      </c>
      <c r="E30" s="464">
        <v>617</v>
      </c>
      <c r="F30" s="150"/>
      <c r="G30" s="125">
        <v>1</v>
      </c>
      <c r="H30" s="129" t="s">
        <v>530</v>
      </c>
      <c r="I30" s="130"/>
      <c r="J30" s="130" t="s">
        <v>19</v>
      </c>
      <c r="K30" s="191" t="s">
        <v>534</v>
      </c>
      <c r="L30" s="236">
        <v>28300</v>
      </c>
      <c r="M30" s="247">
        <v>10</v>
      </c>
      <c r="N30" s="209">
        <f t="shared" si="1"/>
        <v>2830</v>
      </c>
      <c r="O30" s="209">
        <f t="shared" si="2"/>
        <v>235.83333333333334</v>
      </c>
      <c r="P30" s="209"/>
      <c r="Q30" s="210">
        <v>4</v>
      </c>
      <c r="R30" s="314">
        <v>4</v>
      </c>
      <c r="S30" s="316">
        <f t="shared" si="3"/>
        <v>12263.333333333334</v>
      </c>
      <c r="T30" s="208">
        <f t="shared" si="0"/>
        <v>16036.666666666666</v>
      </c>
    </row>
    <row r="31" spans="1:20" ht="15.75" customHeight="1">
      <c r="A31" s="151">
        <v>8</v>
      </c>
      <c r="B31" s="177">
        <v>39870</v>
      </c>
      <c r="C31" s="178">
        <v>2</v>
      </c>
      <c r="D31" s="179">
        <v>61</v>
      </c>
      <c r="E31" s="465">
        <v>617</v>
      </c>
      <c r="F31" s="104"/>
      <c r="G31" s="179">
        <v>1</v>
      </c>
      <c r="H31" s="157" t="s">
        <v>531</v>
      </c>
      <c r="I31" s="77"/>
      <c r="J31" s="77" t="s">
        <v>19</v>
      </c>
      <c r="K31" s="113" t="s">
        <v>534</v>
      </c>
      <c r="L31" s="237">
        <v>16000</v>
      </c>
      <c r="M31" s="241">
        <v>10</v>
      </c>
      <c r="N31" s="205">
        <f t="shared" si="1"/>
        <v>1600</v>
      </c>
      <c r="O31" s="205">
        <f t="shared" si="2"/>
        <v>133.33333333333334</v>
      </c>
      <c r="P31" s="205"/>
      <c r="Q31" s="210">
        <v>4</v>
      </c>
      <c r="R31" s="314">
        <v>4</v>
      </c>
      <c r="S31" s="316">
        <f t="shared" si="3"/>
        <v>6933.333333333333</v>
      </c>
      <c r="T31" s="208">
        <f t="shared" si="0"/>
        <v>9066.666666666668</v>
      </c>
    </row>
    <row r="32" spans="1:20" ht="15.75" customHeight="1">
      <c r="A32" s="137">
        <v>9</v>
      </c>
      <c r="B32" s="12">
        <v>39870</v>
      </c>
      <c r="C32" s="13">
        <v>2</v>
      </c>
      <c r="D32" s="14">
        <v>61</v>
      </c>
      <c r="E32" s="276">
        <v>617</v>
      </c>
      <c r="F32" s="9"/>
      <c r="G32" s="14">
        <v>1</v>
      </c>
      <c r="H32" s="129" t="s">
        <v>532</v>
      </c>
      <c r="I32" s="29"/>
      <c r="J32" s="29" t="s">
        <v>19</v>
      </c>
      <c r="K32" s="61" t="s">
        <v>534</v>
      </c>
      <c r="L32" s="238">
        <v>7400</v>
      </c>
      <c r="M32" s="241">
        <v>10</v>
      </c>
      <c r="N32" s="209">
        <f t="shared" si="1"/>
        <v>740</v>
      </c>
      <c r="O32" s="205">
        <f t="shared" si="2"/>
        <v>61.666666666666664</v>
      </c>
      <c r="P32" s="205"/>
      <c r="Q32" s="210">
        <v>4</v>
      </c>
      <c r="R32" s="314">
        <v>4</v>
      </c>
      <c r="S32" s="316">
        <f t="shared" si="3"/>
        <v>3206.6666666666665</v>
      </c>
      <c r="T32" s="208">
        <f t="shared" si="0"/>
        <v>4193.333333333334</v>
      </c>
    </row>
    <row r="33" spans="1:20" ht="15" customHeight="1">
      <c r="A33" s="151">
        <v>10</v>
      </c>
      <c r="B33" s="12">
        <v>39870</v>
      </c>
      <c r="C33" s="13">
        <v>2</v>
      </c>
      <c r="D33" s="14">
        <v>61</v>
      </c>
      <c r="E33" s="276">
        <v>617</v>
      </c>
      <c r="F33" s="9"/>
      <c r="G33" s="14">
        <v>2</v>
      </c>
      <c r="H33" s="129" t="s">
        <v>125</v>
      </c>
      <c r="I33" s="29"/>
      <c r="J33" s="29" t="s">
        <v>19</v>
      </c>
      <c r="K33" s="61" t="s">
        <v>534</v>
      </c>
      <c r="L33" s="238">
        <v>5700</v>
      </c>
      <c r="M33" s="241">
        <v>10</v>
      </c>
      <c r="N33" s="209">
        <f t="shared" si="1"/>
        <v>570</v>
      </c>
      <c r="O33" s="205">
        <f t="shared" si="2"/>
        <v>47.5</v>
      </c>
      <c r="P33" s="205"/>
      <c r="Q33" s="210">
        <v>4</v>
      </c>
      <c r="R33" s="314">
        <v>4</v>
      </c>
      <c r="S33" s="316">
        <f t="shared" si="3"/>
        <v>2470</v>
      </c>
      <c r="T33" s="208">
        <f t="shared" si="0"/>
        <v>3230</v>
      </c>
    </row>
    <row r="34" spans="1:20" ht="16.5" customHeight="1">
      <c r="A34" s="151">
        <v>11</v>
      </c>
      <c r="B34" s="12">
        <v>39870</v>
      </c>
      <c r="C34" s="13">
        <v>2</v>
      </c>
      <c r="D34" s="14">
        <v>61</v>
      </c>
      <c r="E34" s="276">
        <v>617</v>
      </c>
      <c r="F34" s="9"/>
      <c r="G34" s="14">
        <v>1</v>
      </c>
      <c r="H34" s="129" t="s">
        <v>396</v>
      </c>
      <c r="I34" s="29"/>
      <c r="J34" s="29" t="s">
        <v>19</v>
      </c>
      <c r="K34" s="61" t="s">
        <v>534</v>
      </c>
      <c r="L34" s="238">
        <v>16552.32</v>
      </c>
      <c r="M34" s="241">
        <v>10</v>
      </c>
      <c r="N34" s="209">
        <f t="shared" si="1"/>
        <v>1655.232</v>
      </c>
      <c r="O34" s="205">
        <f t="shared" si="2"/>
        <v>137.936</v>
      </c>
      <c r="P34" s="205">
        <f>+O29+O30+O31+O32+O33+O34</f>
        <v>945.3210833333334</v>
      </c>
      <c r="Q34" s="210">
        <v>4</v>
      </c>
      <c r="R34" s="314">
        <v>4</v>
      </c>
      <c r="S34" s="316">
        <f t="shared" si="3"/>
        <v>7172.672</v>
      </c>
      <c r="T34" s="208">
        <f t="shared" si="0"/>
        <v>9379.648000000001</v>
      </c>
    </row>
    <row r="35" spans="6:20" ht="12.75">
      <c r="F35" s="1"/>
      <c r="G35" s="1"/>
      <c r="H35" s="21"/>
      <c r="I35" s="1"/>
      <c r="J35" s="21"/>
      <c r="L35" s="389">
        <f>SUM(L23:L34)</f>
        <v>139827.17</v>
      </c>
      <c r="N35" s="284">
        <f>SUM(N23:N34)</f>
        <v>13702.519666666667</v>
      </c>
      <c r="O35" s="284">
        <f>SUM(O23:O34)</f>
        <v>1141.876638888889</v>
      </c>
      <c r="P35" s="460">
        <f>SUM(P23:P34)</f>
        <v>1141.876638888889</v>
      </c>
      <c r="Q35" s="285"/>
      <c r="R35" s="285"/>
      <c r="S35" s="321">
        <f>SUM(S23:S34)</f>
        <v>75252.11411111112</v>
      </c>
      <c r="T35" s="371">
        <f>SUM(T23:T34)</f>
        <v>64575.0558888889</v>
      </c>
    </row>
    <row r="36" spans="6:10" ht="12.75">
      <c r="F36" s="1"/>
      <c r="G36" s="1"/>
      <c r="H36" s="21"/>
      <c r="I36" s="1"/>
      <c r="J36" s="21"/>
    </row>
    <row r="37" spans="6:15" ht="12.75">
      <c r="F37" s="1"/>
      <c r="G37" s="1"/>
      <c r="H37" s="21"/>
      <c r="I37" s="1"/>
      <c r="J37" s="21"/>
      <c r="O37" s="506"/>
    </row>
    <row r="38" spans="6:19" ht="12.75">
      <c r="F38" s="1"/>
      <c r="G38" s="1"/>
      <c r="H38" s="21"/>
      <c r="I38" s="1"/>
      <c r="J38" s="21"/>
      <c r="S38" s="80"/>
    </row>
    <row r="39" spans="6:19" ht="12.75">
      <c r="F39" s="1"/>
      <c r="G39" s="1"/>
      <c r="H39" s="21"/>
      <c r="I39" s="1"/>
      <c r="J39" s="21"/>
      <c r="S39" s="80"/>
    </row>
    <row r="40" spans="6:10" ht="12.75">
      <c r="F40" s="1"/>
      <c r="G40" s="1"/>
      <c r="H40" s="21"/>
      <c r="I40" s="1"/>
      <c r="J40" s="21"/>
    </row>
    <row r="41" spans="2:19" ht="12.75">
      <c r="B41" s="265"/>
      <c r="C41" s="813"/>
      <c r="D41" s="813"/>
      <c r="E41" s="813"/>
      <c r="F41" s="813"/>
      <c r="G41" s="48"/>
      <c r="H41" s="118"/>
      <c r="I41" s="118"/>
      <c r="J41" s="119"/>
      <c r="K41" s="282"/>
      <c r="L41" s="23"/>
      <c r="M41" s="20"/>
      <c r="O41" s="282"/>
      <c r="P41" s="119"/>
      <c r="Q41" s="265"/>
      <c r="R41" s="265"/>
      <c r="S41" s="265"/>
    </row>
    <row r="42" spans="2:19" ht="12.75">
      <c r="B42" s="810" t="s">
        <v>52</v>
      </c>
      <c r="C42" s="810"/>
      <c r="D42" s="810"/>
      <c r="E42" s="810"/>
      <c r="F42" s="810"/>
      <c r="G42" s="20"/>
      <c r="H42" s="810" t="s">
        <v>188</v>
      </c>
      <c r="I42" s="810"/>
      <c r="J42" s="810"/>
      <c r="K42" s="810"/>
      <c r="L42" s="50"/>
      <c r="M42" s="50"/>
      <c r="O42" s="810" t="s">
        <v>582</v>
      </c>
      <c r="P42" s="810"/>
      <c r="Q42" s="810"/>
      <c r="R42" s="810"/>
      <c r="S42" s="810"/>
    </row>
    <row r="44" ht="12.75" customHeight="1"/>
  </sheetData>
  <sheetProtection/>
  <mergeCells count="9">
    <mergeCell ref="B42:F42"/>
    <mergeCell ref="H42:K42"/>
    <mergeCell ref="O42:S42"/>
    <mergeCell ref="A14:T14"/>
    <mergeCell ref="A15:T15"/>
    <mergeCell ref="A16:T16"/>
    <mergeCell ref="A17:T17"/>
    <mergeCell ref="A18:T18"/>
    <mergeCell ref="C41:F41"/>
  </mergeCells>
  <printOptions/>
  <pageMargins left="0.25" right="0.25" top="0.75" bottom="0.75" header="0.3" footer="0.3"/>
  <pageSetup fitToWidth="3" horizontalDpi="300" verticalDpi="300" orientation="landscape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Z350"/>
  <sheetViews>
    <sheetView zoomScalePageLayoutView="0" workbookViewId="0" topLeftCell="E19">
      <selection activeCell="N4" sqref="M3:N4"/>
    </sheetView>
  </sheetViews>
  <sheetFormatPr defaultColWidth="9.140625" defaultRowHeight="12.75"/>
  <cols>
    <col min="1" max="3" width="0" style="0" hidden="1" customWidth="1"/>
    <col min="4" max="4" width="3.8515625" style="0" customWidth="1"/>
    <col min="5" max="5" width="11.00390625" style="0" customWidth="1"/>
    <col min="6" max="6" width="6.140625" style="0" customWidth="1"/>
    <col min="7" max="7" width="7.421875" style="0" customWidth="1"/>
    <col min="8" max="8" width="6.57421875" style="0" customWidth="1"/>
    <col min="9" max="9" width="6.7109375" style="0" customWidth="1"/>
    <col min="10" max="10" width="4.57421875" style="0" customWidth="1"/>
    <col min="11" max="11" width="10.00390625" style="0" customWidth="1"/>
    <col min="12" max="12" width="17.421875" style="0" customWidth="1"/>
    <col min="13" max="13" width="15.7109375" style="0" customWidth="1"/>
    <col min="14" max="14" width="19.28125" style="0" customWidth="1"/>
    <col min="15" max="15" width="17.421875" style="0" customWidth="1"/>
    <col min="16" max="16" width="4.28125" style="0" customWidth="1"/>
    <col min="17" max="17" width="16.7109375" style="0" customWidth="1"/>
    <col min="18" max="18" width="14.140625" style="0" customWidth="1"/>
    <col min="19" max="19" width="13.57421875" style="0" customWidth="1"/>
    <col min="20" max="20" width="6.140625" style="0" customWidth="1"/>
    <col min="21" max="21" width="6.00390625" style="0" customWidth="1"/>
    <col min="22" max="22" width="16.28125" style="0" customWidth="1"/>
    <col min="23" max="23" width="13.8515625" style="0" customWidth="1"/>
  </cols>
  <sheetData>
    <row r="7" spans="9:12" ht="12.75">
      <c r="I7" s="1"/>
      <c r="J7" s="1"/>
      <c r="L7" s="1"/>
    </row>
    <row r="8" spans="9:12" ht="12.75">
      <c r="I8" s="1"/>
      <c r="J8" s="1"/>
      <c r="L8" s="1"/>
    </row>
    <row r="9" spans="4:23" ht="12.75">
      <c r="D9" s="814" t="s">
        <v>0</v>
      </c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</row>
    <row r="10" spans="4:23" ht="12.75">
      <c r="D10" s="814" t="s">
        <v>1</v>
      </c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</row>
    <row r="11" spans="4:23" ht="12.75">
      <c r="D11" s="814" t="s">
        <v>2</v>
      </c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</row>
    <row r="12" spans="4:23" ht="12.75">
      <c r="D12" s="814" t="s">
        <v>3</v>
      </c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</row>
    <row r="13" spans="4:26" ht="12.75">
      <c r="D13" s="816">
        <v>41455</v>
      </c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189"/>
      <c r="Y13" s="189"/>
      <c r="Z13" s="189"/>
    </row>
    <row r="14" spans="4:26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4:23" ht="38.25">
      <c r="D15" s="3" t="s">
        <v>4</v>
      </c>
      <c r="E15" s="3" t="s">
        <v>5</v>
      </c>
      <c r="F15" s="3" t="s">
        <v>6</v>
      </c>
      <c r="G15" s="4" t="s">
        <v>7</v>
      </c>
      <c r="H15" s="4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957</v>
      </c>
      <c r="O15" s="3" t="s">
        <v>15</v>
      </c>
      <c r="P15" s="196" t="s">
        <v>583</v>
      </c>
      <c r="Q15" s="197" t="s">
        <v>584</v>
      </c>
      <c r="R15" s="197" t="s">
        <v>585</v>
      </c>
      <c r="S15" s="197"/>
      <c r="T15" s="198" t="s">
        <v>586</v>
      </c>
      <c r="U15" s="198" t="s">
        <v>587</v>
      </c>
      <c r="V15" s="199" t="s">
        <v>584</v>
      </c>
      <c r="W15" s="197" t="s">
        <v>588</v>
      </c>
    </row>
    <row r="16" spans="4:23" ht="13.5">
      <c r="D16" s="348"/>
      <c r="E16" s="349"/>
      <c r="F16" s="350" t="s">
        <v>16</v>
      </c>
      <c r="G16" s="351"/>
      <c r="H16" s="352" t="s">
        <v>7</v>
      </c>
      <c r="I16" s="350"/>
      <c r="J16" s="350"/>
      <c r="K16" s="349"/>
      <c r="L16" s="165"/>
      <c r="M16" s="353"/>
      <c r="N16" s="353"/>
      <c r="O16" s="165" t="s">
        <v>17</v>
      </c>
      <c r="P16" s="354" t="s">
        <v>589</v>
      </c>
      <c r="Q16" s="355" t="s">
        <v>590</v>
      </c>
      <c r="R16" s="355" t="s">
        <v>591</v>
      </c>
      <c r="S16" s="355"/>
      <c r="T16" s="356" t="s">
        <v>592</v>
      </c>
      <c r="U16" s="356" t="s">
        <v>593</v>
      </c>
      <c r="V16" s="357" t="s">
        <v>1051</v>
      </c>
      <c r="W16" s="355" t="s">
        <v>594</v>
      </c>
    </row>
    <row r="17" spans="4:23" ht="12.75">
      <c r="D17" s="122">
        <v>1</v>
      </c>
      <c r="E17" s="150">
        <v>2</v>
      </c>
      <c r="F17" s="150">
        <v>3</v>
      </c>
      <c r="G17" s="150">
        <v>4</v>
      </c>
      <c r="H17" s="150">
        <v>5</v>
      </c>
      <c r="I17" s="150">
        <v>6</v>
      </c>
      <c r="J17" s="150">
        <v>7</v>
      </c>
      <c r="K17" s="341">
        <v>8</v>
      </c>
      <c r="L17" s="150">
        <v>9</v>
      </c>
      <c r="M17" s="150">
        <v>10</v>
      </c>
      <c r="N17" s="150">
        <v>11</v>
      </c>
      <c r="O17" s="150">
        <v>12</v>
      </c>
      <c r="P17" s="150">
        <v>13</v>
      </c>
      <c r="Q17" s="150">
        <v>14</v>
      </c>
      <c r="R17" s="150">
        <v>15</v>
      </c>
      <c r="S17" s="150"/>
      <c r="T17" s="150">
        <v>16</v>
      </c>
      <c r="U17" s="150">
        <v>17</v>
      </c>
      <c r="V17" s="150">
        <v>18</v>
      </c>
      <c r="W17" s="150">
        <v>19</v>
      </c>
    </row>
    <row r="18" spans="1:23" ht="12.75">
      <c r="A18" s="129"/>
      <c r="B18" s="129"/>
      <c r="C18" s="129"/>
      <c r="D18" s="122">
        <v>1</v>
      </c>
      <c r="E18" s="140">
        <v>41432</v>
      </c>
      <c r="F18" s="124">
        <v>7</v>
      </c>
      <c r="G18" s="125">
        <v>61</v>
      </c>
      <c r="H18" s="462">
        <v>614</v>
      </c>
      <c r="I18" s="138"/>
      <c r="J18" s="124">
        <v>1</v>
      </c>
      <c r="K18" s="191" t="s">
        <v>1072</v>
      </c>
      <c r="L18" s="281" t="s">
        <v>1074</v>
      </c>
      <c r="M18" s="191" t="s">
        <v>1073</v>
      </c>
      <c r="N18" s="181" t="s">
        <v>243</v>
      </c>
      <c r="O18" s="128">
        <v>6749</v>
      </c>
      <c r="P18" s="247">
        <v>3</v>
      </c>
      <c r="Q18" s="287">
        <f>IF(P18=0,"N/A",+O18/P18)</f>
        <v>2249.6666666666665</v>
      </c>
      <c r="R18" s="209">
        <f>IF(P18=0,"N/A",+Q18/12)</f>
        <v>187.4722222222222</v>
      </c>
      <c r="S18" s="209"/>
      <c r="T18" s="210"/>
      <c r="U18" s="210"/>
      <c r="V18" s="222">
        <f>IF(P18=0,"N/A",+Q18*T18+R18*U18)</f>
        <v>0</v>
      </c>
      <c r="W18" s="223">
        <f>IF(P18=0,"N/A",+O18-V18)</f>
        <v>6749</v>
      </c>
    </row>
    <row r="19" spans="4:23" ht="12.75">
      <c r="D19" s="122">
        <v>2</v>
      </c>
      <c r="E19" s="123">
        <v>41324</v>
      </c>
      <c r="F19" s="124" t="s">
        <v>241</v>
      </c>
      <c r="G19" s="181">
        <v>61</v>
      </c>
      <c r="H19" s="462">
        <v>614</v>
      </c>
      <c r="I19" s="130"/>
      <c r="J19" s="130">
        <v>1</v>
      </c>
      <c r="K19" s="191" t="s">
        <v>31</v>
      </c>
      <c r="L19" s="127"/>
      <c r="M19" s="127" t="s">
        <v>1034</v>
      </c>
      <c r="N19" s="181" t="s">
        <v>243</v>
      </c>
      <c r="O19" s="345">
        <v>8732</v>
      </c>
      <c r="P19" s="247">
        <v>3</v>
      </c>
      <c r="Q19" s="287">
        <f>IF(P19=0,"N/A",+O19/P19)</f>
        <v>2910.6666666666665</v>
      </c>
      <c r="R19" s="209">
        <f aca="true" t="shared" si="0" ref="R19:R26">IF(P19=0,"N/A",+Q19/12)</f>
        <v>242.55555555555554</v>
      </c>
      <c r="S19" s="209"/>
      <c r="T19" s="210"/>
      <c r="U19" s="210">
        <v>3</v>
      </c>
      <c r="V19" s="222">
        <f>IF(P19=0,"N/A",+Q19*T19+R19*U19)</f>
        <v>727.6666666666666</v>
      </c>
      <c r="W19" s="223">
        <f>IF(P19=0,"N/A",+O19-V19)</f>
        <v>8004.333333333333</v>
      </c>
    </row>
    <row r="20" spans="4:23" ht="12.75">
      <c r="D20" s="122">
        <v>3</v>
      </c>
      <c r="E20" s="136">
        <v>40297</v>
      </c>
      <c r="F20" s="124" t="s">
        <v>241</v>
      </c>
      <c r="G20" s="181">
        <v>61</v>
      </c>
      <c r="H20" s="462">
        <v>614</v>
      </c>
      <c r="I20" s="150"/>
      <c r="J20" s="181">
        <v>1</v>
      </c>
      <c r="K20" s="191" t="s">
        <v>619</v>
      </c>
      <c r="L20" s="150"/>
      <c r="M20" s="191" t="s">
        <v>643</v>
      </c>
      <c r="N20" s="181" t="s">
        <v>243</v>
      </c>
      <c r="O20" s="139">
        <f>26900.01+750</f>
        <v>27650.01</v>
      </c>
      <c r="P20" s="247">
        <v>3</v>
      </c>
      <c r="Q20" s="743">
        <v>0</v>
      </c>
      <c r="R20" s="743">
        <v>0</v>
      </c>
      <c r="S20" s="222"/>
      <c r="T20" s="210">
        <v>3</v>
      </c>
      <c r="U20" s="210"/>
      <c r="V20" s="222">
        <v>27650.01</v>
      </c>
      <c r="W20" s="223">
        <f aca="true" t="shared" si="1" ref="W20:W26">IF(P20=0,"N/A",+O20-V20)</f>
        <v>0</v>
      </c>
    </row>
    <row r="21" spans="4:23" ht="12.75">
      <c r="D21" s="122">
        <v>4</v>
      </c>
      <c r="E21" s="134">
        <v>41198</v>
      </c>
      <c r="F21" s="124" t="s">
        <v>241</v>
      </c>
      <c r="G21" s="181">
        <v>61</v>
      </c>
      <c r="H21" s="462">
        <v>614</v>
      </c>
      <c r="I21" s="130"/>
      <c r="J21" s="130">
        <v>1</v>
      </c>
      <c r="K21" s="191" t="s">
        <v>267</v>
      </c>
      <c r="L21" s="127"/>
      <c r="M21" s="191" t="s">
        <v>180</v>
      </c>
      <c r="N21" s="181" t="s">
        <v>243</v>
      </c>
      <c r="O21" s="345">
        <v>204768.56</v>
      </c>
      <c r="P21" s="247">
        <v>3</v>
      </c>
      <c r="Q21" s="209">
        <f aca="true" t="shared" si="2" ref="Q21:Q26">IF(P21=0,"N/A",+O21/P21)</f>
        <v>68256.18666666666</v>
      </c>
      <c r="R21" s="209">
        <f t="shared" si="0"/>
        <v>5688.015555555555</v>
      </c>
      <c r="S21" s="209"/>
      <c r="T21" s="210"/>
      <c r="U21" s="210">
        <v>7</v>
      </c>
      <c r="V21" s="222">
        <f aca="true" t="shared" si="3" ref="V21:V26">IF(P21=0,"N/A",+Q21*T21+R21*U21)</f>
        <v>39816.108888888884</v>
      </c>
      <c r="W21" s="223">
        <f t="shared" si="1"/>
        <v>164952.45111111112</v>
      </c>
    </row>
    <row r="22" spans="4:23" ht="12.75">
      <c r="D22" s="122">
        <v>5</v>
      </c>
      <c r="E22" s="136">
        <v>36880</v>
      </c>
      <c r="F22" s="124" t="s">
        <v>241</v>
      </c>
      <c r="G22" s="125">
        <v>61</v>
      </c>
      <c r="H22" s="463">
        <v>614</v>
      </c>
      <c r="I22" s="124"/>
      <c r="J22" s="124">
        <v>1</v>
      </c>
      <c r="K22" s="346" t="s">
        <v>131</v>
      </c>
      <c r="L22" s="124"/>
      <c r="M22" s="138" t="s">
        <v>122</v>
      </c>
      <c r="N22" s="181" t="s">
        <v>243</v>
      </c>
      <c r="O22" s="128">
        <v>8500</v>
      </c>
      <c r="P22" s="247">
        <v>3</v>
      </c>
      <c r="Q22" s="743"/>
      <c r="R22" s="746"/>
      <c r="S22" s="222"/>
      <c r="T22" s="210">
        <v>3</v>
      </c>
      <c r="U22" s="210"/>
      <c r="V22" s="222">
        <v>8500</v>
      </c>
      <c r="W22" s="223">
        <f t="shared" si="1"/>
        <v>0</v>
      </c>
    </row>
    <row r="23" spans="4:23" ht="12.75">
      <c r="D23" s="122">
        <v>6</v>
      </c>
      <c r="E23" s="123">
        <v>38868</v>
      </c>
      <c r="F23" s="124" t="s">
        <v>241</v>
      </c>
      <c r="G23" s="125">
        <v>61</v>
      </c>
      <c r="H23" s="463">
        <v>614</v>
      </c>
      <c r="I23" s="125"/>
      <c r="J23" s="125">
        <v>1</v>
      </c>
      <c r="K23" s="597" t="s">
        <v>136</v>
      </c>
      <c r="L23" s="125"/>
      <c r="M23" s="126" t="s">
        <v>239</v>
      </c>
      <c r="N23" s="181" t="s">
        <v>243</v>
      </c>
      <c r="O23" s="128">
        <v>8847.99</v>
      </c>
      <c r="P23" s="247">
        <v>3</v>
      </c>
      <c r="Q23" s="746"/>
      <c r="R23" s="746"/>
      <c r="S23" s="222"/>
      <c r="T23" s="210">
        <v>3</v>
      </c>
      <c r="U23" s="210"/>
      <c r="V23" s="222">
        <v>8847.99</v>
      </c>
      <c r="W23" s="223">
        <f t="shared" si="1"/>
        <v>0</v>
      </c>
    </row>
    <row r="24" spans="4:23" ht="12.75">
      <c r="D24" s="122">
        <v>7</v>
      </c>
      <c r="E24" s="123">
        <v>40361</v>
      </c>
      <c r="F24" s="124" t="s">
        <v>241</v>
      </c>
      <c r="G24" s="181">
        <v>61</v>
      </c>
      <c r="H24" s="462">
        <v>614</v>
      </c>
      <c r="I24" s="130"/>
      <c r="J24" s="130">
        <v>1</v>
      </c>
      <c r="K24" s="191" t="s">
        <v>31</v>
      </c>
      <c r="L24" s="127"/>
      <c r="M24" s="127" t="s">
        <v>75</v>
      </c>
      <c r="N24" s="181" t="s">
        <v>243</v>
      </c>
      <c r="O24" s="345">
        <v>2204</v>
      </c>
      <c r="P24" s="247">
        <v>3</v>
      </c>
      <c r="Q24" s="287">
        <f t="shared" si="2"/>
        <v>734.6666666666666</v>
      </c>
      <c r="R24" s="209">
        <f t="shared" si="0"/>
        <v>61.22222222222222</v>
      </c>
      <c r="S24" s="209">
        <f>R24+R18+R19+R20+R21</f>
        <v>6179.265555555555</v>
      </c>
      <c r="T24" s="210">
        <v>2</v>
      </c>
      <c r="U24" s="210">
        <v>11</v>
      </c>
      <c r="V24" s="222">
        <f t="shared" si="3"/>
        <v>2142.777777777778</v>
      </c>
      <c r="W24" s="223">
        <f t="shared" si="1"/>
        <v>61.22222222222217</v>
      </c>
    </row>
    <row r="25" spans="4:23" ht="12.75">
      <c r="D25" s="122">
        <v>8</v>
      </c>
      <c r="E25" s="123">
        <v>40724</v>
      </c>
      <c r="F25" s="124" t="s">
        <v>241</v>
      </c>
      <c r="G25" s="181">
        <v>61</v>
      </c>
      <c r="H25" s="479">
        <v>617</v>
      </c>
      <c r="I25" s="130"/>
      <c r="J25" s="130">
        <v>4</v>
      </c>
      <c r="K25" s="191" t="s">
        <v>843</v>
      </c>
      <c r="L25" s="127"/>
      <c r="M25" s="127"/>
      <c r="N25" s="181" t="s">
        <v>243</v>
      </c>
      <c r="O25" s="345">
        <v>12513.38</v>
      </c>
      <c r="P25" s="247">
        <v>3</v>
      </c>
      <c r="Q25" s="287">
        <f t="shared" si="2"/>
        <v>4171.126666666666</v>
      </c>
      <c r="R25" s="209">
        <f t="shared" si="0"/>
        <v>347.59388888888884</v>
      </c>
      <c r="S25" s="209"/>
      <c r="T25" s="210">
        <v>1</v>
      </c>
      <c r="U25" s="210">
        <v>10</v>
      </c>
      <c r="V25" s="222">
        <f t="shared" si="3"/>
        <v>7647.065555555555</v>
      </c>
      <c r="W25" s="223">
        <f t="shared" si="1"/>
        <v>4866.314444444444</v>
      </c>
    </row>
    <row r="26" spans="4:23" ht="12.75">
      <c r="D26" s="122">
        <v>9</v>
      </c>
      <c r="E26" s="123">
        <v>40801</v>
      </c>
      <c r="F26" s="124" t="s">
        <v>241</v>
      </c>
      <c r="G26" s="181">
        <v>61</v>
      </c>
      <c r="H26" s="479">
        <v>617</v>
      </c>
      <c r="I26" s="130"/>
      <c r="J26" s="130">
        <v>1</v>
      </c>
      <c r="K26" s="191" t="s">
        <v>844</v>
      </c>
      <c r="L26" s="127"/>
      <c r="M26" s="191" t="s">
        <v>618</v>
      </c>
      <c r="N26" s="181" t="s">
        <v>243</v>
      </c>
      <c r="O26" s="345">
        <v>8874</v>
      </c>
      <c r="P26" s="247">
        <v>3</v>
      </c>
      <c r="Q26" s="287">
        <f t="shared" si="2"/>
        <v>2958</v>
      </c>
      <c r="R26" s="209">
        <f t="shared" si="0"/>
        <v>246.5</v>
      </c>
      <c r="S26" s="209"/>
      <c r="T26" s="210">
        <v>1</v>
      </c>
      <c r="U26" s="210">
        <v>7</v>
      </c>
      <c r="V26" s="222">
        <f t="shared" si="3"/>
        <v>4683.5</v>
      </c>
      <c r="W26" s="223">
        <f t="shared" si="1"/>
        <v>4190.5</v>
      </c>
    </row>
    <row r="27" spans="4:23" ht="12.75">
      <c r="D27" s="122">
        <v>10</v>
      </c>
      <c r="E27" s="136">
        <v>36889</v>
      </c>
      <c r="F27" s="124" t="s">
        <v>241</v>
      </c>
      <c r="G27" s="125">
        <v>61</v>
      </c>
      <c r="H27" s="464">
        <v>617</v>
      </c>
      <c r="I27" s="124">
        <v>35131</v>
      </c>
      <c r="J27" s="137">
        <v>1</v>
      </c>
      <c r="K27" s="296" t="s">
        <v>242</v>
      </c>
      <c r="L27" s="137"/>
      <c r="M27" s="137"/>
      <c r="N27" s="125" t="s">
        <v>243</v>
      </c>
      <c r="O27" s="246">
        <v>5000</v>
      </c>
      <c r="P27" s="247">
        <v>10</v>
      </c>
      <c r="Q27" s="746"/>
      <c r="R27" s="746"/>
      <c r="S27" s="222"/>
      <c r="T27" s="210">
        <v>10</v>
      </c>
      <c r="U27" s="210"/>
      <c r="V27" s="222">
        <v>5000</v>
      </c>
      <c r="W27" s="223">
        <f aca="true" t="shared" si="4" ref="W27:W50">IF(P27=0,"N/A",+O27-V27)</f>
        <v>0</v>
      </c>
    </row>
    <row r="28" spans="4:23" ht="12.75">
      <c r="D28" s="122">
        <v>11</v>
      </c>
      <c r="E28" s="136">
        <v>36889</v>
      </c>
      <c r="F28" s="124" t="s">
        <v>241</v>
      </c>
      <c r="G28" s="125">
        <v>61</v>
      </c>
      <c r="H28" s="464">
        <v>617</v>
      </c>
      <c r="I28" s="124"/>
      <c r="J28" s="137">
        <v>1</v>
      </c>
      <c r="K28" s="296" t="s">
        <v>18</v>
      </c>
      <c r="L28" s="137"/>
      <c r="M28" s="137" t="s">
        <v>19</v>
      </c>
      <c r="N28" s="125" t="s">
        <v>243</v>
      </c>
      <c r="O28" s="246">
        <v>3043.84</v>
      </c>
      <c r="P28" s="247">
        <v>10</v>
      </c>
      <c r="Q28" s="746"/>
      <c r="R28" s="746"/>
      <c r="S28" s="222"/>
      <c r="T28" s="210">
        <v>10</v>
      </c>
      <c r="U28" s="210">
        <v>5</v>
      </c>
      <c r="V28" s="222">
        <v>3043.84</v>
      </c>
      <c r="W28" s="223">
        <f t="shared" si="4"/>
        <v>0</v>
      </c>
    </row>
    <row r="29" spans="4:23" ht="12.75">
      <c r="D29" s="122">
        <v>12</v>
      </c>
      <c r="E29" s="136">
        <v>36889</v>
      </c>
      <c r="F29" s="124" t="s">
        <v>241</v>
      </c>
      <c r="G29" s="125">
        <v>61</v>
      </c>
      <c r="H29" s="464">
        <v>617</v>
      </c>
      <c r="I29" s="124"/>
      <c r="J29" s="137">
        <v>1</v>
      </c>
      <c r="K29" s="296" t="s">
        <v>20</v>
      </c>
      <c r="L29" s="137"/>
      <c r="M29" s="137" t="s">
        <v>19</v>
      </c>
      <c r="N29" s="125" t="s">
        <v>243</v>
      </c>
      <c r="O29" s="246">
        <v>2664.81</v>
      </c>
      <c r="P29" s="247">
        <v>10</v>
      </c>
      <c r="Q29" s="746"/>
      <c r="R29" s="746"/>
      <c r="S29" s="222"/>
      <c r="T29" s="210">
        <v>10</v>
      </c>
      <c r="U29" s="210"/>
      <c r="V29" s="222">
        <v>2664.84</v>
      </c>
      <c r="W29" s="223">
        <f t="shared" si="4"/>
        <v>-0.03000000000020009</v>
      </c>
    </row>
    <row r="30" spans="4:23" ht="12.75">
      <c r="D30" s="122">
        <v>13</v>
      </c>
      <c r="E30" s="136">
        <v>36889</v>
      </c>
      <c r="F30" s="124" t="s">
        <v>241</v>
      </c>
      <c r="G30" s="125">
        <v>61</v>
      </c>
      <c r="H30" s="464">
        <v>617</v>
      </c>
      <c r="I30" s="124">
        <v>126865</v>
      </c>
      <c r="J30" s="137">
        <v>1</v>
      </c>
      <c r="K30" s="296" t="s">
        <v>244</v>
      </c>
      <c r="L30" s="137"/>
      <c r="M30" s="137"/>
      <c r="N30" s="125" t="s">
        <v>243</v>
      </c>
      <c r="O30" s="246">
        <v>1200</v>
      </c>
      <c r="P30" s="247">
        <v>10</v>
      </c>
      <c r="Q30" s="746"/>
      <c r="R30" s="746"/>
      <c r="S30" s="222"/>
      <c r="T30" s="210">
        <v>10</v>
      </c>
      <c r="U30" s="210"/>
      <c r="V30" s="222">
        <v>1200</v>
      </c>
      <c r="W30" s="223">
        <f t="shared" si="4"/>
        <v>0</v>
      </c>
    </row>
    <row r="31" spans="4:23" ht="12.75">
      <c r="D31" s="122">
        <v>14</v>
      </c>
      <c r="E31" s="136">
        <v>36889</v>
      </c>
      <c r="F31" s="124" t="s">
        <v>241</v>
      </c>
      <c r="G31" s="125">
        <v>61</v>
      </c>
      <c r="H31" s="464">
        <v>617</v>
      </c>
      <c r="I31" s="124">
        <v>126834</v>
      </c>
      <c r="J31" s="137">
        <v>1</v>
      </c>
      <c r="K31" s="296" t="s">
        <v>832</v>
      </c>
      <c r="L31" s="137"/>
      <c r="M31" s="137"/>
      <c r="N31" s="125" t="s">
        <v>243</v>
      </c>
      <c r="O31" s="246">
        <v>1200</v>
      </c>
      <c r="P31" s="247">
        <v>10</v>
      </c>
      <c r="Q31" s="746"/>
      <c r="R31" s="746"/>
      <c r="S31" s="222"/>
      <c r="T31" s="210">
        <v>10</v>
      </c>
      <c r="U31" s="210"/>
      <c r="V31" s="222">
        <v>1200</v>
      </c>
      <c r="W31" s="223">
        <f t="shared" si="4"/>
        <v>0</v>
      </c>
    </row>
    <row r="32" spans="4:23" ht="12.75">
      <c r="D32" s="122">
        <v>15</v>
      </c>
      <c r="E32" s="136">
        <v>36889</v>
      </c>
      <c r="F32" s="124" t="s">
        <v>241</v>
      </c>
      <c r="G32" s="125">
        <v>61</v>
      </c>
      <c r="H32" s="464">
        <v>617</v>
      </c>
      <c r="I32" s="124">
        <v>35181</v>
      </c>
      <c r="J32" s="137">
        <v>1</v>
      </c>
      <c r="K32" s="296" t="s">
        <v>245</v>
      </c>
      <c r="L32" s="137"/>
      <c r="M32" s="137"/>
      <c r="N32" s="125" t="s">
        <v>243</v>
      </c>
      <c r="O32" s="246">
        <v>6960</v>
      </c>
      <c r="P32" s="247">
        <v>10</v>
      </c>
      <c r="Q32" s="746"/>
      <c r="R32" s="746"/>
      <c r="S32" s="209">
        <f>+R25+R26+R27+R28+R29+R30+R31+R32</f>
        <v>594.0938888888888</v>
      </c>
      <c r="T32" s="210">
        <v>10</v>
      </c>
      <c r="U32" s="210"/>
      <c r="V32" s="222">
        <v>6960</v>
      </c>
      <c r="W32" s="223">
        <f t="shared" si="4"/>
        <v>0</v>
      </c>
    </row>
    <row r="33" spans="4:23" ht="12.75">
      <c r="D33" s="122">
        <v>16</v>
      </c>
      <c r="E33" s="136">
        <v>40150</v>
      </c>
      <c r="F33" s="124" t="s">
        <v>241</v>
      </c>
      <c r="G33" s="125">
        <v>61</v>
      </c>
      <c r="H33" s="489">
        <v>616</v>
      </c>
      <c r="I33" s="124"/>
      <c r="J33" s="124">
        <v>1</v>
      </c>
      <c r="K33" s="127" t="s">
        <v>38</v>
      </c>
      <c r="L33" s="124"/>
      <c r="M33" s="129" t="s">
        <v>102</v>
      </c>
      <c r="N33" s="344" t="s">
        <v>711</v>
      </c>
      <c r="O33" s="128">
        <v>4988</v>
      </c>
      <c r="P33" s="247">
        <v>3</v>
      </c>
      <c r="Q33" s="746"/>
      <c r="R33" s="746"/>
      <c r="S33" s="209">
        <f>+R33</f>
        <v>0</v>
      </c>
      <c r="T33" s="210">
        <v>3</v>
      </c>
      <c r="U33" s="210"/>
      <c r="V33" s="222">
        <v>4988</v>
      </c>
      <c r="W33" s="223">
        <f t="shared" si="4"/>
        <v>0</v>
      </c>
    </row>
    <row r="34" spans="4:23" ht="12.75">
      <c r="D34" s="122">
        <v>17</v>
      </c>
      <c r="E34" s="162">
        <v>40319</v>
      </c>
      <c r="F34" s="124" t="s">
        <v>241</v>
      </c>
      <c r="G34" s="181">
        <v>61</v>
      </c>
      <c r="H34" s="462">
        <v>614</v>
      </c>
      <c r="I34" s="133"/>
      <c r="J34" s="133">
        <v>1</v>
      </c>
      <c r="K34" s="191" t="s">
        <v>644</v>
      </c>
      <c r="L34" s="191" t="s">
        <v>648</v>
      </c>
      <c r="M34" s="191" t="s">
        <v>496</v>
      </c>
      <c r="N34" s="344" t="s">
        <v>711</v>
      </c>
      <c r="O34" s="293">
        <v>6338.24</v>
      </c>
      <c r="P34" s="247">
        <v>3</v>
      </c>
      <c r="Q34" s="754">
        <v>0</v>
      </c>
      <c r="R34" s="743">
        <v>0</v>
      </c>
      <c r="S34" s="209"/>
      <c r="T34" s="210">
        <v>3</v>
      </c>
      <c r="U34" s="210"/>
      <c r="V34" s="222">
        <v>6338.24</v>
      </c>
      <c r="W34" s="223">
        <f t="shared" si="4"/>
        <v>0</v>
      </c>
    </row>
    <row r="35" spans="4:23" ht="12.75">
      <c r="D35" s="122">
        <v>18</v>
      </c>
      <c r="E35" s="134">
        <v>41123</v>
      </c>
      <c r="F35" s="124" t="s">
        <v>241</v>
      </c>
      <c r="G35" s="181">
        <v>61</v>
      </c>
      <c r="H35" s="462">
        <v>614</v>
      </c>
      <c r="I35" s="130"/>
      <c r="J35" s="130">
        <v>1</v>
      </c>
      <c r="K35" s="191" t="s">
        <v>31</v>
      </c>
      <c r="L35" s="127"/>
      <c r="M35" s="127" t="s">
        <v>75</v>
      </c>
      <c r="N35" s="344" t="s">
        <v>711</v>
      </c>
      <c r="O35" s="345">
        <v>1696</v>
      </c>
      <c r="P35" s="247">
        <v>3</v>
      </c>
      <c r="Q35" s="287">
        <f>IF(P35=0,"N/A",+O35/P35)</f>
        <v>565.3333333333334</v>
      </c>
      <c r="R35" s="209">
        <f>IF(P35=0,"N/A",+Q35/12)</f>
        <v>47.111111111111114</v>
      </c>
      <c r="S35" s="209"/>
      <c r="T35" s="210"/>
      <c r="U35" s="210">
        <v>9</v>
      </c>
      <c r="V35" s="222">
        <f>IF(P35=0,"N/A",+Q35*T35+R35*U35)</f>
        <v>424</v>
      </c>
      <c r="W35" s="223">
        <f t="shared" si="4"/>
        <v>1272</v>
      </c>
    </row>
    <row r="36" spans="4:23" ht="12.75">
      <c r="D36" s="122">
        <v>19</v>
      </c>
      <c r="E36" s="162">
        <v>40319</v>
      </c>
      <c r="F36" s="124" t="s">
        <v>241</v>
      </c>
      <c r="G36" s="181">
        <v>61</v>
      </c>
      <c r="H36" s="462">
        <v>614</v>
      </c>
      <c r="I36" s="133"/>
      <c r="J36" s="133">
        <v>1</v>
      </c>
      <c r="K36" s="297" t="s">
        <v>31</v>
      </c>
      <c r="L36" s="127" t="s">
        <v>649</v>
      </c>
      <c r="M36" s="191" t="s">
        <v>75</v>
      </c>
      <c r="N36" s="344" t="s">
        <v>711</v>
      </c>
      <c r="O36" s="293">
        <v>1796.84</v>
      </c>
      <c r="P36" s="247">
        <v>3</v>
      </c>
      <c r="Q36" s="754">
        <v>0</v>
      </c>
      <c r="R36" s="743">
        <v>0</v>
      </c>
      <c r="S36" s="209"/>
      <c r="T36" s="210">
        <v>3</v>
      </c>
      <c r="U36" s="210"/>
      <c r="V36" s="222">
        <v>1796.84</v>
      </c>
      <c r="W36" s="223">
        <f t="shared" si="4"/>
        <v>0</v>
      </c>
    </row>
    <row r="37" spans="4:23" ht="12.75">
      <c r="D37" s="122">
        <v>20</v>
      </c>
      <c r="E37" s="136">
        <v>38749</v>
      </c>
      <c r="F37" s="124" t="s">
        <v>241</v>
      </c>
      <c r="G37" s="125">
        <v>61</v>
      </c>
      <c r="H37" s="463">
        <v>614</v>
      </c>
      <c r="I37" s="124"/>
      <c r="J37" s="137">
        <v>1</v>
      </c>
      <c r="K37" s="296" t="s">
        <v>90</v>
      </c>
      <c r="L37" s="137"/>
      <c r="M37" s="137" t="s">
        <v>151</v>
      </c>
      <c r="N37" s="344" t="s">
        <v>711</v>
      </c>
      <c r="O37" s="246">
        <v>450.01</v>
      </c>
      <c r="P37" s="247">
        <v>10</v>
      </c>
      <c r="Q37" s="222">
        <f>IF(P37=0,"N/A",+O37/P37)</f>
        <v>45.001</v>
      </c>
      <c r="R37" s="222">
        <f>IF(P37=0,"N/A",+Q37/12)</f>
        <v>3.750083333333333</v>
      </c>
      <c r="S37" s="222"/>
      <c r="T37" s="210">
        <v>7</v>
      </c>
      <c r="U37" s="210">
        <v>3</v>
      </c>
      <c r="V37" s="222">
        <f>IF(P37=0,"N/A",+Q37*T37+R37*U37)</f>
        <v>326.25725</v>
      </c>
      <c r="W37" s="223">
        <f t="shared" si="4"/>
        <v>123.75274999999999</v>
      </c>
    </row>
    <row r="38" spans="4:23" ht="12.75">
      <c r="D38" s="122">
        <v>21</v>
      </c>
      <c r="E38" s="136">
        <v>36827</v>
      </c>
      <c r="F38" s="124" t="s">
        <v>241</v>
      </c>
      <c r="G38" s="125">
        <v>61</v>
      </c>
      <c r="H38" s="463">
        <v>614</v>
      </c>
      <c r="I38" s="124"/>
      <c r="J38" s="137">
        <v>1</v>
      </c>
      <c r="K38" s="296" t="s">
        <v>32</v>
      </c>
      <c r="L38" s="137"/>
      <c r="M38" s="137" t="s">
        <v>149</v>
      </c>
      <c r="N38" s="344" t="s">
        <v>711</v>
      </c>
      <c r="O38" s="246">
        <v>17100</v>
      </c>
      <c r="P38" s="247">
        <v>10</v>
      </c>
      <c r="Q38" s="746"/>
      <c r="R38" s="746"/>
      <c r="S38" s="222"/>
      <c r="T38" s="210">
        <v>10</v>
      </c>
      <c r="U38" s="210"/>
      <c r="V38" s="222">
        <v>17100</v>
      </c>
      <c r="W38" s="223">
        <f t="shared" si="4"/>
        <v>0</v>
      </c>
    </row>
    <row r="39" spans="4:23" ht="12.75">
      <c r="D39" s="122">
        <v>22</v>
      </c>
      <c r="E39" s="123">
        <v>40361</v>
      </c>
      <c r="F39" s="124" t="s">
        <v>241</v>
      </c>
      <c r="G39" s="181">
        <v>61</v>
      </c>
      <c r="H39" s="462">
        <v>614</v>
      </c>
      <c r="I39" s="130"/>
      <c r="J39" s="130">
        <v>1</v>
      </c>
      <c r="K39" s="191" t="s">
        <v>31</v>
      </c>
      <c r="L39" s="127"/>
      <c r="M39" s="127" t="s">
        <v>75</v>
      </c>
      <c r="N39" s="344" t="s">
        <v>711</v>
      </c>
      <c r="O39" s="345">
        <v>2204</v>
      </c>
      <c r="P39" s="247">
        <v>3</v>
      </c>
      <c r="Q39" s="287">
        <f>IF(P39=0,"N/A",+O39/P39)</f>
        <v>734.6666666666666</v>
      </c>
      <c r="R39" s="209">
        <f>IF(P39=0,"N/A",+Q39/12)</f>
        <v>61.22222222222222</v>
      </c>
      <c r="S39" s="209"/>
      <c r="T39" s="210">
        <v>2</v>
      </c>
      <c r="U39" s="210">
        <v>10</v>
      </c>
      <c r="V39" s="222">
        <f>IF(P39=0,"N/A",+Q39*T39+R39*U39)</f>
        <v>2081.5555555555557</v>
      </c>
      <c r="W39" s="223">
        <f>IF(P39=0,"N/A",+O39-V39)</f>
        <v>122.44444444444434</v>
      </c>
    </row>
    <row r="40" spans="4:23" ht="12.75">
      <c r="D40" s="122">
        <v>23</v>
      </c>
      <c r="E40" s="136">
        <v>36843</v>
      </c>
      <c r="F40" s="124" t="s">
        <v>241</v>
      </c>
      <c r="G40" s="125">
        <v>61</v>
      </c>
      <c r="H40" s="463">
        <v>614</v>
      </c>
      <c r="I40" s="124"/>
      <c r="J40" s="137">
        <v>1</v>
      </c>
      <c r="K40" s="296" t="s">
        <v>136</v>
      </c>
      <c r="L40" s="137"/>
      <c r="M40" s="137" t="s">
        <v>239</v>
      </c>
      <c r="N40" s="344" t="s">
        <v>711</v>
      </c>
      <c r="O40" s="246">
        <v>6612</v>
      </c>
      <c r="P40" s="247">
        <v>10</v>
      </c>
      <c r="Q40" s="746"/>
      <c r="R40" s="746"/>
      <c r="S40" s="222"/>
      <c r="T40" s="210">
        <v>10</v>
      </c>
      <c r="U40" s="210"/>
      <c r="V40" s="222">
        <v>6612</v>
      </c>
      <c r="W40" s="223">
        <f t="shared" si="4"/>
        <v>0</v>
      </c>
    </row>
    <row r="41" spans="4:23" ht="12.75">
      <c r="D41" s="122">
        <v>24</v>
      </c>
      <c r="E41" s="123">
        <v>40763</v>
      </c>
      <c r="F41" s="124" t="s">
        <v>241</v>
      </c>
      <c r="G41" s="181">
        <v>61</v>
      </c>
      <c r="H41" s="462">
        <v>614</v>
      </c>
      <c r="I41" s="130"/>
      <c r="J41" s="130">
        <v>1</v>
      </c>
      <c r="K41" s="191" t="s">
        <v>62</v>
      </c>
      <c r="L41" s="127"/>
      <c r="M41" s="191" t="s">
        <v>845</v>
      </c>
      <c r="N41" s="344" t="s">
        <v>711</v>
      </c>
      <c r="O41" s="345">
        <v>4482</v>
      </c>
      <c r="P41" s="247">
        <v>3</v>
      </c>
      <c r="Q41" s="287">
        <f>IF(P41=0,"N/A",+O41/P41)</f>
        <v>1494</v>
      </c>
      <c r="R41" s="209">
        <f>IF(P41=0,"N/A",+Q41/12)</f>
        <v>124.5</v>
      </c>
      <c r="S41" s="209">
        <f>R41+R34+R35+R37+R36+R38+R39+R40</f>
        <v>236.58341666666666</v>
      </c>
      <c r="T41" s="210">
        <v>1</v>
      </c>
      <c r="U41" s="210">
        <v>9</v>
      </c>
      <c r="V41" s="222">
        <f>IF(P41=0,"N/A",+Q41*T41+R41*U41)</f>
        <v>2614.5</v>
      </c>
      <c r="W41" s="223">
        <f>IF(P41=0,"N/A",+O41-V41)</f>
        <v>1867.5</v>
      </c>
    </row>
    <row r="42" spans="4:23" ht="12.75">
      <c r="D42" s="122">
        <v>25</v>
      </c>
      <c r="E42" s="136">
        <v>36843</v>
      </c>
      <c r="F42" s="124" t="s">
        <v>241</v>
      </c>
      <c r="G42" s="125">
        <v>61</v>
      </c>
      <c r="H42" s="464">
        <v>617</v>
      </c>
      <c r="I42" s="124"/>
      <c r="J42" s="137">
        <v>1</v>
      </c>
      <c r="K42" s="296" t="s">
        <v>41</v>
      </c>
      <c r="L42" s="137"/>
      <c r="M42" s="137"/>
      <c r="N42" s="344" t="s">
        <v>711</v>
      </c>
      <c r="O42" s="246">
        <v>8600</v>
      </c>
      <c r="P42" s="247">
        <v>10</v>
      </c>
      <c r="Q42" s="746"/>
      <c r="R42" s="746"/>
      <c r="S42" s="222"/>
      <c r="T42" s="210">
        <v>10</v>
      </c>
      <c r="U42" s="210"/>
      <c r="V42" s="222">
        <v>8600</v>
      </c>
      <c r="W42" s="223">
        <f t="shared" si="4"/>
        <v>0</v>
      </c>
    </row>
    <row r="43" spans="4:23" ht="12.75">
      <c r="D43" s="122">
        <v>26</v>
      </c>
      <c r="E43" s="136">
        <v>39248</v>
      </c>
      <c r="F43" s="124" t="s">
        <v>241</v>
      </c>
      <c r="G43" s="125">
        <v>61</v>
      </c>
      <c r="H43" s="464">
        <v>617</v>
      </c>
      <c r="I43" s="124"/>
      <c r="J43" s="137">
        <v>1</v>
      </c>
      <c r="K43" s="296" t="s">
        <v>56</v>
      </c>
      <c r="L43" s="137"/>
      <c r="M43" s="137" t="s">
        <v>25</v>
      </c>
      <c r="N43" s="344" t="s">
        <v>711</v>
      </c>
      <c r="O43" s="246">
        <v>2880</v>
      </c>
      <c r="P43" s="247">
        <v>5</v>
      </c>
      <c r="Q43" s="746"/>
      <c r="R43" s="746"/>
      <c r="S43" s="222"/>
      <c r="T43" s="210">
        <v>5</v>
      </c>
      <c r="U43" s="210"/>
      <c r="V43" s="222">
        <v>2880</v>
      </c>
      <c r="W43" s="223">
        <f t="shared" si="4"/>
        <v>0</v>
      </c>
    </row>
    <row r="44" spans="4:23" ht="12.75">
      <c r="D44" s="122">
        <v>27</v>
      </c>
      <c r="E44" s="136">
        <v>36827</v>
      </c>
      <c r="F44" s="124" t="s">
        <v>241</v>
      </c>
      <c r="G44" s="125">
        <v>61</v>
      </c>
      <c r="H44" s="464">
        <v>617</v>
      </c>
      <c r="I44" s="124"/>
      <c r="J44" s="137">
        <v>1</v>
      </c>
      <c r="K44" s="296" t="s">
        <v>246</v>
      </c>
      <c r="L44" s="137"/>
      <c r="M44" s="137" t="s">
        <v>19</v>
      </c>
      <c r="N44" s="344" t="s">
        <v>711</v>
      </c>
      <c r="O44" s="246">
        <v>3600</v>
      </c>
      <c r="P44" s="247">
        <v>10</v>
      </c>
      <c r="Q44" s="746"/>
      <c r="R44" s="746"/>
      <c r="S44" s="222"/>
      <c r="T44" s="210">
        <v>10</v>
      </c>
      <c r="U44" s="210"/>
      <c r="V44" s="222">
        <v>3600</v>
      </c>
      <c r="W44" s="223">
        <f t="shared" si="4"/>
        <v>0</v>
      </c>
    </row>
    <row r="45" spans="4:23" ht="12.75">
      <c r="D45" s="122">
        <v>28</v>
      </c>
      <c r="E45" s="136">
        <v>36827</v>
      </c>
      <c r="F45" s="124" t="s">
        <v>241</v>
      </c>
      <c r="G45" s="125">
        <v>61</v>
      </c>
      <c r="H45" s="464">
        <v>617</v>
      </c>
      <c r="I45" s="124"/>
      <c r="J45" s="137">
        <v>1</v>
      </c>
      <c r="K45" s="296" t="s">
        <v>247</v>
      </c>
      <c r="L45" s="137"/>
      <c r="M45" s="137"/>
      <c r="N45" s="344" t="s">
        <v>711</v>
      </c>
      <c r="O45" s="246">
        <v>5000</v>
      </c>
      <c r="P45" s="247">
        <v>10</v>
      </c>
      <c r="Q45" s="746"/>
      <c r="R45" s="746"/>
      <c r="S45" s="222"/>
      <c r="T45" s="210">
        <v>10</v>
      </c>
      <c r="U45" s="210"/>
      <c r="V45" s="222">
        <v>5000</v>
      </c>
      <c r="W45" s="223">
        <f t="shared" si="4"/>
        <v>0</v>
      </c>
    </row>
    <row r="46" spans="4:23" ht="12.75">
      <c r="D46" s="122">
        <v>29</v>
      </c>
      <c r="E46" s="136">
        <v>36827</v>
      </c>
      <c r="F46" s="124" t="s">
        <v>241</v>
      </c>
      <c r="G46" s="125">
        <v>61</v>
      </c>
      <c r="H46" s="464">
        <v>617</v>
      </c>
      <c r="I46" s="124"/>
      <c r="J46" s="137">
        <v>1</v>
      </c>
      <c r="K46" s="296" t="s">
        <v>248</v>
      </c>
      <c r="L46" s="137"/>
      <c r="M46" s="137"/>
      <c r="N46" s="344" t="s">
        <v>711</v>
      </c>
      <c r="O46" s="246">
        <v>900</v>
      </c>
      <c r="P46" s="247">
        <v>10</v>
      </c>
      <c r="Q46" s="746"/>
      <c r="R46" s="746"/>
      <c r="S46" s="222"/>
      <c r="T46" s="210">
        <v>10</v>
      </c>
      <c r="U46" s="210"/>
      <c r="V46" s="222">
        <v>900</v>
      </c>
      <c r="W46" s="223">
        <f t="shared" si="4"/>
        <v>0</v>
      </c>
    </row>
    <row r="47" spans="4:23" ht="12.75">
      <c r="D47" s="122">
        <v>30</v>
      </c>
      <c r="E47" s="136">
        <v>36827</v>
      </c>
      <c r="F47" s="124" t="s">
        <v>241</v>
      </c>
      <c r="G47" s="125">
        <v>61</v>
      </c>
      <c r="H47" s="464">
        <v>617</v>
      </c>
      <c r="I47" s="124">
        <v>126861</v>
      </c>
      <c r="J47" s="137">
        <v>1</v>
      </c>
      <c r="K47" s="296" t="s">
        <v>249</v>
      </c>
      <c r="L47" s="137"/>
      <c r="M47" s="137"/>
      <c r="N47" s="344" t="s">
        <v>711</v>
      </c>
      <c r="O47" s="246">
        <v>1200</v>
      </c>
      <c r="P47" s="247">
        <v>10</v>
      </c>
      <c r="Q47" s="746"/>
      <c r="R47" s="746"/>
      <c r="S47" s="222"/>
      <c r="T47" s="210">
        <v>10</v>
      </c>
      <c r="U47" s="210"/>
      <c r="V47" s="222">
        <v>1200</v>
      </c>
      <c r="W47" s="223">
        <f t="shared" si="4"/>
        <v>0</v>
      </c>
    </row>
    <row r="48" spans="4:23" ht="12.75">
      <c r="D48" s="122">
        <v>31</v>
      </c>
      <c r="E48" s="136">
        <v>36827</v>
      </c>
      <c r="F48" s="124" t="s">
        <v>241</v>
      </c>
      <c r="G48" s="125">
        <v>61</v>
      </c>
      <c r="H48" s="464">
        <v>617</v>
      </c>
      <c r="I48" s="124"/>
      <c r="J48" s="137">
        <v>1</v>
      </c>
      <c r="K48" s="296" t="s">
        <v>40</v>
      </c>
      <c r="L48" s="137"/>
      <c r="M48" s="137" t="s">
        <v>19</v>
      </c>
      <c r="N48" s="344" t="s">
        <v>711</v>
      </c>
      <c r="O48" s="256">
        <v>2664.81</v>
      </c>
      <c r="P48" s="247">
        <v>10</v>
      </c>
      <c r="Q48" s="746"/>
      <c r="R48" s="746"/>
      <c r="S48" s="222"/>
      <c r="T48" s="210">
        <v>10</v>
      </c>
      <c r="U48" s="210"/>
      <c r="V48" s="222">
        <v>2664.81</v>
      </c>
      <c r="W48" s="223">
        <f t="shared" si="4"/>
        <v>0</v>
      </c>
    </row>
    <row r="49" spans="4:23" ht="12.75">
      <c r="D49" s="122">
        <v>32</v>
      </c>
      <c r="E49" s="136">
        <v>36827</v>
      </c>
      <c r="F49" s="124" t="s">
        <v>241</v>
      </c>
      <c r="G49" s="125">
        <v>61</v>
      </c>
      <c r="H49" s="464">
        <v>617</v>
      </c>
      <c r="I49" s="124"/>
      <c r="J49" s="137">
        <v>1</v>
      </c>
      <c r="K49" s="296" t="s">
        <v>194</v>
      </c>
      <c r="L49" s="137"/>
      <c r="M49" s="137" t="s">
        <v>250</v>
      </c>
      <c r="N49" s="344" t="s">
        <v>711</v>
      </c>
      <c r="O49" s="246">
        <v>2500</v>
      </c>
      <c r="P49" s="247">
        <v>10</v>
      </c>
      <c r="Q49" s="746"/>
      <c r="R49" s="746"/>
      <c r="S49" s="222"/>
      <c r="T49" s="210">
        <v>10</v>
      </c>
      <c r="U49" s="210"/>
      <c r="V49" s="222">
        <v>2500</v>
      </c>
      <c r="W49" s="223">
        <f t="shared" si="4"/>
        <v>0</v>
      </c>
    </row>
    <row r="50" spans="4:23" ht="12.75">
      <c r="D50" s="122">
        <v>33</v>
      </c>
      <c r="E50" s="123">
        <v>39097</v>
      </c>
      <c r="F50" s="124" t="s">
        <v>241</v>
      </c>
      <c r="G50" s="125">
        <v>61</v>
      </c>
      <c r="H50" s="464">
        <v>617</v>
      </c>
      <c r="I50" s="124"/>
      <c r="J50" s="137">
        <v>1</v>
      </c>
      <c r="K50" s="296" t="s">
        <v>251</v>
      </c>
      <c r="L50" s="137"/>
      <c r="M50" s="137"/>
      <c r="N50" s="344" t="s">
        <v>711</v>
      </c>
      <c r="O50" s="246">
        <v>1397</v>
      </c>
      <c r="P50" s="247">
        <v>10</v>
      </c>
      <c r="Q50" s="222">
        <f>IF(P50=0,"N/A",+O50/P50)</f>
        <v>139.7</v>
      </c>
      <c r="R50" s="209">
        <f>IF(P50=0,"N/A",+Q50/12)</f>
        <v>11.641666666666666</v>
      </c>
      <c r="S50" s="209">
        <f>+R42+R43+R44+R45+R46+R47+R48+R49+R50</f>
        <v>11.641666666666666</v>
      </c>
      <c r="T50" s="210">
        <v>6</v>
      </c>
      <c r="U50" s="210">
        <v>3</v>
      </c>
      <c r="V50" s="222">
        <f>IF(P50=0,"N/A",+Q50*T50+R50*U50)</f>
        <v>873.1249999999999</v>
      </c>
      <c r="W50" s="223">
        <f t="shared" si="4"/>
        <v>523.8750000000001</v>
      </c>
    </row>
    <row r="51" spans="4:23" ht="12.75">
      <c r="D51" s="122">
        <v>34</v>
      </c>
      <c r="E51" s="123">
        <v>40260</v>
      </c>
      <c r="F51" s="124" t="s">
        <v>241</v>
      </c>
      <c r="G51" s="181">
        <v>61</v>
      </c>
      <c r="H51" s="462">
        <v>614</v>
      </c>
      <c r="I51" s="150"/>
      <c r="J51" s="181">
        <v>1</v>
      </c>
      <c r="K51" s="296" t="s">
        <v>647</v>
      </c>
      <c r="L51" s="150"/>
      <c r="M51" s="127" t="s">
        <v>496</v>
      </c>
      <c r="N51" s="347" t="s">
        <v>646</v>
      </c>
      <c r="O51" s="294">
        <v>6184.96</v>
      </c>
      <c r="P51" s="247">
        <v>3</v>
      </c>
      <c r="Q51" s="754">
        <v>0</v>
      </c>
      <c r="R51" s="743">
        <v>0</v>
      </c>
      <c r="S51" s="209"/>
      <c r="T51" s="210">
        <v>3</v>
      </c>
      <c r="U51" s="210"/>
      <c r="V51" s="222">
        <v>6184.96</v>
      </c>
      <c r="W51" s="223">
        <f>IF(P51=0,"N/A",+O51-V51)</f>
        <v>0</v>
      </c>
    </row>
    <row r="52" spans="4:23" ht="12.75">
      <c r="D52" s="122">
        <v>35</v>
      </c>
      <c r="E52" s="123">
        <v>40260</v>
      </c>
      <c r="F52" s="124" t="s">
        <v>241</v>
      </c>
      <c r="G52" s="181">
        <v>61</v>
      </c>
      <c r="H52" s="462">
        <v>614</v>
      </c>
      <c r="I52" s="341"/>
      <c r="J52" s="181">
        <v>1</v>
      </c>
      <c r="K52" s="295" t="s">
        <v>32</v>
      </c>
      <c r="L52" s="341"/>
      <c r="M52" s="127" t="s">
        <v>645</v>
      </c>
      <c r="N52" s="340" t="s">
        <v>646</v>
      </c>
      <c r="O52" s="294">
        <v>15343.32</v>
      </c>
      <c r="P52" s="247">
        <v>3</v>
      </c>
      <c r="Q52" s="754">
        <v>0</v>
      </c>
      <c r="R52" s="743">
        <v>0</v>
      </c>
      <c r="S52" s="209"/>
      <c r="T52" s="210">
        <v>3</v>
      </c>
      <c r="U52" s="210"/>
      <c r="V52" s="222">
        <v>15343.32</v>
      </c>
      <c r="W52" s="223">
        <f>IF(P52=0,"N/A",+O52-V52)</f>
        <v>0</v>
      </c>
    </row>
    <row r="53" spans="4:23" ht="12.75">
      <c r="D53" s="122">
        <v>36</v>
      </c>
      <c r="E53" s="411">
        <v>40260</v>
      </c>
      <c r="F53" s="124" t="s">
        <v>241</v>
      </c>
      <c r="G53" s="181">
        <v>61</v>
      </c>
      <c r="H53" s="462">
        <v>614</v>
      </c>
      <c r="I53" s="130"/>
      <c r="J53" s="130">
        <v>1</v>
      </c>
      <c r="K53" s="296" t="s">
        <v>1002</v>
      </c>
      <c r="L53" s="181"/>
      <c r="M53" s="127" t="s">
        <v>75</v>
      </c>
      <c r="N53" s="340" t="s">
        <v>646</v>
      </c>
      <c r="O53" s="294">
        <v>564.92</v>
      </c>
      <c r="P53" s="247">
        <v>3</v>
      </c>
      <c r="Q53" s="754">
        <v>0</v>
      </c>
      <c r="R53" s="743">
        <v>0</v>
      </c>
      <c r="S53" s="209"/>
      <c r="T53" s="210">
        <v>3</v>
      </c>
      <c r="U53" s="210"/>
      <c r="V53" s="222">
        <v>564.92</v>
      </c>
      <c r="W53" s="223">
        <f aca="true" t="shared" si="5" ref="W53:W64">IF(P53=0,"N/A",+O53-V53)</f>
        <v>0</v>
      </c>
    </row>
    <row r="54" spans="4:23" ht="12.75">
      <c r="D54" s="122">
        <v>37</v>
      </c>
      <c r="E54" s="601">
        <v>41169</v>
      </c>
      <c r="F54" s="124" t="s">
        <v>241</v>
      </c>
      <c r="G54" s="181">
        <v>61</v>
      </c>
      <c r="H54" s="462">
        <v>614</v>
      </c>
      <c r="I54" s="130"/>
      <c r="J54" s="130">
        <v>1</v>
      </c>
      <c r="K54" s="599" t="s">
        <v>937</v>
      </c>
      <c r="L54" s="338" t="s">
        <v>939</v>
      </c>
      <c r="M54" s="600" t="s">
        <v>29</v>
      </c>
      <c r="N54" s="338" t="s">
        <v>712</v>
      </c>
      <c r="O54" s="345">
        <v>7555</v>
      </c>
      <c r="P54" s="247">
        <v>3</v>
      </c>
      <c r="Q54" s="287">
        <f aca="true" t="shared" si="6" ref="Q54:Q64">IF(P54=0,"N/A",+O54/P54)</f>
        <v>2518.3333333333335</v>
      </c>
      <c r="R54" s="209">
        <f aca="true" t="shared" si="7" ref="R54:R64">IF(P54=0,"N/A",+Q54/12)</f>
        <v>209.86111111111111</v>
      </c>
      <c r="S54" s="209"/>
      <c r="T54" s="210"/>
      <c r="U54" s="210">
        <v>8</v>
      </c>
      <c r="V54" s="222">
        <f>IF(P54=0,"N/A",+Q54*T54+R54*U54)</f>
        <v>1678.888888888889</v>
      </c>
      <c r="W54" s="223">
        <f>IF(P54=0,"N/A",+O54-V54)</f>
        <v>5876.111111111111</v>
      </c>
    </row>
    <row r="55" spans="4:23" ht="12.75">
      <c r="D55" s="122">
        <v>38</v>
      </c>
      <c r="E55" s="601">
        <v>41169</v>
      </c>
      <c r="F55" s="124" t="s">
        <v>241</v>
      </c>
      <c r="G55" s="181">
        <v>61</v>
      </c>
      <c r="H55" s="462">
        <v>614</v>
      </c>
      <c r="I55" s="130"/>
      <c r="J55" s="130">
        <v>1</v>
      </c>
      <c r="K55" s="599" t="s">
        <v>90</v>
      </c>
      <c r="L55" s="338" t="s">
        <v>939</v>
      </c>
      <c r="M55" s="600" t="s">
        <v>122</v>
      </c>
      <c r="N55" s="338" t="s">
        <v>712</v>
      </c>
      <c r="O55" s="345">
        <v>463</v>
      </c>
      <c r="P55" s="247">
        <v>3</v>
      </c>
      <c r="Q55" s="287">
        <f t="shared" si="6"/>
        <v>154.33333333333334</v>
      </c>
      <c r="R55" s="209">
        <f t="shared" si="7"/>
        <v>12.861111111111112</v>
      </c>
      <c r="S55" s="209"/>
      <c r="T55" s="210"/>
      <c r="U55" s="210">
        <v>8</v>
      </c>
      <c r="V55" s="222">
        <f>IF(P55=0,"N/A",+Q55*T55+R55*U55)</f>
        <v>102.8888888888889</v>
      </c>
      <c r="W55" s="223">
        <f>IF(P55=0,"N/A",+O55-V55)</f>
        <v>360.1111111111111</v>
      </c>
    </row>
    <row r="56" spans="4:23" ht="12.75">
      <c r="D56" s="122">
        <v>39</v>
      </c>
      <c r="E56" s="601">
        <v>41169</v>
      </c>
      <c r="F56" s="124" t="s">
        <v>241</v>
      </c>
      <c r="G56" s="181">
        <v>61</v>
      </c>
      <c r="H56" s="462">
        <v>614</v>
      </c>
      <c r="I56" s="130"/>
      <c r="J56" s="130">
        <v>1</v>
      </c>
      <c r="K56" s="599" t="s">
        <v>846</v>
      </c>
      <c r="L56" s="338" t="s">
        <v>939</v>
      </c>
      <c r="M56" s="600" t="s">
        <v>122</v>
      </c>
      <c r="N56" s="338" t="s">
        <v>712</v>
      </c>
      <c r="O56" s="345">
        <v>366</v>
      </c>
      <c r="P56" s="247">
        <v>3</v>
      </c>
      <c r="Q56" s="287">
        <f t="shared" si="6"/>
        <v>122</v>
      </c>
      <c r="R56" s="209">
        <f t="shared" si="7"/>
        <v>10.166666666666666</v>
      </c>
      <c r="S56" s="209"/>
      <c r="T56" s="210"/>
      <c r="U56" s="210">
        <v>8</v>
      </c>
      <c r="V56" s="222">
        <f>IF(P56=0,"N/A",+Q56*T56+R56*U56)</f>
        <v>81.33333333333333</v>
      </c>
      <c r="W56" s="223">
        <f>IF(P56=0,"N/A",+O56-V56)</f>
        <v>284.6666666666667</v>
      </c>
    </row>
    <row r="57" spans="4:23" ht="12.75">
      <c r="D57" s="122">
        <v>40</v>
      </c>
      <c r="E57" s="601">
        <v>41169</v>
      </c>
      <c r="F57" s="124" t="s">
        <v>241</v>
      </c>
      <c r="G57" s="181">
        <v>61</v>
      </c>
      <c r="H57" s="462">
        <v>614</v>
      </c>
      <c r="I57" s="130"/>
      <c r="J57" s="130">
        <v>1</v>
      </c>
      <c r="K57" s="599" t="s">
        <v>938</v>
      </c>
      <c r="L57" s="338" t="s">
        <v>939</v>
      </c>
      <c r="M57" s="600" t="s">
        <v>122</v>
      </c>
      <c r="N57" s="338" t="s">
        <v>712</v>
      </c>
      <c r="O57" s="345">
        <v>55179</v>
      </c>
      <c r="P57" s="247">
        <v>3</v>
      </c>
      <c r="Q57" s="287">
        <f t="shared" si="6"/>
        <v>18393</v>
      </c>
      <c r="R57" s="209">
        <f t="shared" si="7"/>
        <v>1532.75</v>
      </c>
      <c r="S57" s="209"/>
      <c r="T57" s="210"/>
      <c r="U57" s="210">
        <v>8</v>
      </c>
      <c r="V57" s="222">
        <f>IF(P57=0,"N/A",+Q57*T57+R57*U57)</f>
        <v>12262</v>
      </c>
      <c r="W57" s="223">
        <f>IF(P57=0,"N/A",+O57-V57)</f>
        <v>42917</v>
      </c>
    </row>
    <row r="58" spans="4:23" ht="12.75">
      <c r="D58" s="122">
        <v>41</v>
      </c>
      <c r="E58" s="123" t="s">
        <v>660</v>
      </c>
      <c r="F58" s="124" t="s">
        <v>241</v>
      </c>
      <c r="G58" s="181">
        <v>61</v>
      </c>
      <c r="H58" s="462">
        <v>614</v>
      </c>
      <c r="I58" s="130"/>
      <c r="J58" s="130">
        <v>1</v>
      </c>
      <c r="K58" s="295" t="s">
        <v>630</v>
      </c>
      <c r="L58" s="292"/>
      <c r="M58" s="127" t="s">
        <v>122</v>
      </c>
      <c r="N58" s="343" t="s">
        <v>712</v>
      </c>
      <c r="O58" s="345">
        <v>6600.01</v>
      </c>
      <c r="P58" s="247">
        <v>3</v>
      </c>
      <c r="Q58" s="287">
        <f t="shared" si="6"/>
        <v>2200.0033333333336</v>
      </c>
      <c r="R58" s="209">
        <f t="shared" si="7"/>
        <v>183.33361111111114</v>
      </c>
      <c r="S58" s="209"/>
      <c r="T58" s="210">
        <v>2</v>
      </c>
      <c r="U58" s="210">
        <v>8</v>
      </c>
      <c r="V58" s="222">
        <f aca="true" t="shared" si="8" ref="V58:V64">IF(P58=0,"N/A",+Q58*T58+R58*U58)</f>
        <v>5866.6755555555565</v>
      </c>
      <c r="W58" s="223">
        <f t="shared" si="5"/>
        <v>733.3344444444438</v>
      </c>
    </row>
    <row r="59" spans="4:23" ht="12.75">
      <c r="D59" s="122">
        <v>42</v>
      </c>
      <c r="E59" s="123" t="s">
        <v>660</v>
      </c>
      <c r="F59" s="124" t="s">
        <v>241</v>
      </c>
      <c r="G59" s="181">
        <v>61</v>
      </c>
      <c r="H59" s="462">
        <v>614</v>
      </c>
      <c r="I59" s="130"/>
      <c r="J59" s="130">
        <v>1</v>
      </c>
      <c r="K59" s="295" t="s">
        <v>32</v>
      </c>
      <c r="L59" s="292"/>
      <c r="M59" s="127" t="s">
        <v>650</v>
      </c>
      <c r="N59" s="343" t="s">
        <v>712</v>
      </c>
      <c r="O59" s="345">
        <v>1830</v>
      </c>
      <c r="P59" s="247">
        <v>3</v>
      </c>
      <c r="Q59" s="287">
        <f t="shared" si="6"/>
        <v>610</v>
      </c>
      <c r="R59" s="209">
        <f t="shared" si="7"/>
        <v>50.833333333333336</v>
      </c>
      <c r="S59" s="209"/>
      <c r="T59" s="210">
        <v>2</v>
      </c>
      <c r="U59" s="210">
        <v>9</v>
      </c>
      <c r="V59" s="222">
        <f t="shared" si="8"/>
        <v>1677.5</v>
      </c>
      <c r="W59" s="223">
        <f t="shared" si="5"/>
        <v>152.5</v>
      </c>
    </row>
    <row r="60" spans="4:23" ht="12.75">
      <c r="D60" s="122">
        <v>43</v>
      </c>
      <c r="E60" s="123" t="s">
        <v>660</v>
      </c>
      <c r="F60" s="124" t="s">
        <v>241</v>
      </c>
      <c r="G60" s="181">
        <v>61</v>
      </c>
      <c r="H60" s="462">
        <v>614</v>
      </c>
      <c r="I60" s="130"/>
      <c r="J60" s="130">
        <v>1</v>
      </c>
      <c r="K60" s="295" t="s">
        <v>631</v>
      </c>
      <c r="L60" s="292"/>
      <c r="M60" s="127" t="s">
        <v>235</v>
      </c>
      <c r="N60" s="343" t="s">
        <v>712</v>
      </c>
      <c r="O60" s="345">
        <v>1641.19</v>
      </c>
      <c r="P60" s="247">
        <v>3</v>
      </c>
      <c r="Q60" s="287">
        <f t="shared" si="6"/>
        <v>547.0633333333334</v>
      </c>
      <c r="R60" s="209">
        <f t="shared" si="7"/>
        <v>45.58861111111111</v>
      </c>
      <c r="S60" s="209"/>
      <c r="T60" s="210">
        <v>2</v>
      </c>
      <c r="U60" s="210">
        <v>9</v>
      </c>
      <c r="V60" s="222">
        <f t="shared" si="8"/>
        <v>1504.4241666666667</v>
      </c>
      <c r="W60" s="223">
        <f t="shared" si="5"/>
        <v>136.76583333333338</v>
      </c>
    </row>
    <row r="61" spans="4:23" ht="12.75">
      <c r="D61" s="122">
        <v>44</v>
      </c>
      <c r="E61" s="123">
        <v>40394</v>
      </c>
      <c r="F61" s="124" t="s">
        <v>241</v>
      </c>
      <c r="G61" s="181">
        <v>61</v>
      </c>
      <c r="H61" s="462">
        <v>614</v>
      </c>
      <c r="I61" s="130"/>
      <c r="J61" s="130">
        <v>1</v>
      </c>
      <c r="K61" s="127" t="s">
        <v>31</v>
      </c>
      <c r="L61" s="127"/>
      <c r="M61" s="127"/>
      <c r="N61" s="337" t="s">
        <v>653</v>
      </c>
      <c r="O61" s="345">
        <v>1688.98</v>
      </c>
      <c r="P61" s="247">
        <v>3</v>
      </c>
      <c r="Q61" s="287">
        <f t="shared" si="6"/>
        <v>562.9933333333333</v>
      </c>
      <c r="R61" s="209">
        <f t="shared" si="7"/>
        <v>46.916111111111114</v>
      </c>
      <c r="S61" s="209"/>
      <c r="T61" s="210">
        <v>2</v>
      </c>
      <c r="U61" s="210">
        <v>9</v>
      </c>
      <c r="V61" s="222">
        <f t="shared" si="8"/>
        <v>1548.2316666666666</v>
      </c>
      <c r="W61" s="223">
        <f t="shared" si="5"/>
        <v>140.74833333333345</v>
      </c>
    </row>
    <row r="62" spans="4:23" ht="12.75">
      <c r="D62" s="122">
        <v>45</v>
      </c>
      <c r="E62" s="123">
        <v>40394</v>
      </c>
      <c r="F62" s="124" t="s">
        <v>241</v>
      </c>
      <c r="G62" s="181">
        <v>61</v>
      </c>
      <c r="H62" s="462">
        <v>614</v>
      </c>
      <c r="I62" s="130"/>
      <c r="J62" s="130">
        <v>1</v>
      </c>
      <c r="K62" s="295" t="s">
        <v>630</v>
      </c>
      <c r="L62" s="292"/>
      <c r="M62" s="127" t="s">
        <v>496</v>
      </c>
      <c r="N62" s="337" t="s">
        <v>653</v>
      </c>
      <c r="O62" s="345">
        <v>6083</v>
      </c>
      <c r="P62" s="247">
        <v>3</v>
      </c>
      <c r="Q62" s="287">
        <f t="shared" si="6"/>
        <v>2027.6666666666667</v>
      </c>
      <c r="R62" s="209">
        <f t="shared" si="7"/>
        <v>168.97222222222223</v>
      </c>
      <c r="S62" s="209"/>
      <c r="T62" s="210">
        <v>2</v>
      </c>
      <c r="U62" s="210">
        <v>9</v>
      </c>
      <c r="V62" s="222">
        <f t="shared" si="8"/>
        <v>5576.083333333334</v>
      </c>
      <c r="W62" s="223">
        <f t="shared" si="5"/>
        <v>506.91666666666606</v>
      </c>
    </row>
    <row r="63" spans="4:23" ht="12.75">
      <c r="D63" s="122">
        <v>46</v>
      </c>
      <c r="E63" s="123">
        <v>40394</v>
      </c>
      <c r="F63" s="124" t="s">
        <v>241</v>
      </c>
      <c r="G63" s="181">
        <v>61</v>
      </c>
      <c r="H63" s="462">
        <v>614</v>
      </c>
      <c r="I63" s="130"/>
      <c r="J63" s="130">
        <v>1</v>
      </c>
      <c r="K63" s="295" t="s">
        <v>32</v>
      </c>
      <c r="L63" s="292"/>
      <c r="M63" s="127"/>
      <c r="N63" s="337" t="s">
        <v>653</v>
      </c>
      <c r="O63" s="345">
        <v>19302.42</v>
      </c>
      <c r="P63" s="247">
        <v>3</v>
      </c>
      <c r="Q63" s="287">
        <f t="shared" si="6"/>
        <v>6434.139999999999</v>
      </c>
      <c r="R63" s="209">
        <f t="shared" si="7"/>
        <v>536.1783333333333</v>
      </c>
      <c r="S63" s="209"/>
      <c r="T63" s="210">
        <v>2</v>
      </c>
      <c r="U63" s="210">
        <v>9</v>
      </c>
      <c r="V63" s="222">
        <f t="shared" si="8"/>
        <v>17693.885</v>
      </c>
      <c r="W63" s="223">
        <f t="shared" si="5"/>
        <v>1608.5349999999999</v>
      </c>
    </row>
    <row r="64" spans="4:23" ht="12.75">
      <c r="D64" s="122">
        <v>47</v>
      </c>
      <c r="E64" s="123">
        <v>40394</v>
      </c>
      <c r="F64" s="124" t="s">
        <v>241</v>
      </c>
      <c r="G64" s="181">
        <v>61</v>
      </c>
      <c r="H64" s="462">
        <v>614</v>
      </c>
      <c r="I64" s="130"/>
      <c r="J64" s="130">
        <v>1</v>
      </c>
      <c r="K64" s="295" t="s">
        <v>631</v>
      </c>
      <c r="L64" s="292"/>
      <c r="M64" s="127" t="s">
        <v>235</v>
      </c>
      <c r="N64" s="337" t="s">
        <v>653</v>
      </c>
      <c r="O64" s="345">
        <v>336.4</v>
      </c>
      <c r="P64" s="247">
        <v>3</v>
      </c>
      <c r="Q64" s="287">
        <f t="shared" si="6"/>
        <v>112.13333333333333</v>
      </c>
      <c r="R64" s="209">
        <f t="shared" si="7"/>
        <v>9.344444444444443</v>
      </c>
      <c r="S64" s="209"/>
      <c r="T64" s="210">
        <v>2</v>
      </c>
      <c r="U64" s="210">
        <v>9</v>
      </c>
      <c r="V64" s="222">
        <f t="shared" si="8"/>
        <v>308.3666666666667</v>
      </c>
      <c r="W64" s="223">
        <f t="shared" si="5"/>
        <v>28.033333333333303</v>
      </c>
    </row>
    <row r="65" spans="4:23" ht="12.75">
      <c r="D65" s="122">
        <v>48</v>
      </c>
      <c r="E65" s="123">
        <v>36889</v>
      </c>
      <c r="F65" s="124" t="s">
        <v>241</v>
      </c>
      <c r="G65" s="125">
        <v>61</v>
      </c>
      <c r="H65" s="463">
        <v>614</v>
      </c>
      <c r="I65" s="125"/>
      <c r="J65" s="181">
        <v>1</v>
      </c>
      <c r="K65" s="296" t="s">
        <v>265</v>
      </c>
      <c r="L65" s="181"/>
      <c r="M65" s="181" t="s">
        <v>122</v>
      </c>
      <c r="N65" s="124" t="s">
        <v>254</v>
      </c>
      <c r="O65" s="246">
        <v>21889</v>
      </c>
      <c r="P65" s="247">
        <v>10</v>
      </c>
      <c r="Q65" s="746"/>
      <c r="R65" s="746"/>
      <c r="S65" s="222"/>
      <c r="T65" s="210">
        <v>10</v>
      </c>
      <c r="U65" s="210"/>
      <c r="V65" s="222">
        <v>21889</v>
      </c>
      <c r="W65" s="223">
        <f>IF(P65=0,"N/A",+O65-V65)</f>
        <v>0</v>
      </c>
    </row>
    <row r="66" spans="4:23" ht="12.75">
      <c r="D66" s="122">
        <v>49</v>
      </c>
      <c r="E66" s="123">
        <v>38819</v>
      </c>
      <c r="F66" s="124" t="s">
        <v>241</v>
      </c>
      <c r="G66" s="125">
        <v>61</v>
      </c>
      <c r="H66" s="463">
        <v>614</v>
      </c>
      <c r="I66" s="125"/>
      <c r="J66" s="181">
        <v>1</v>
      </c>
      <c r="K66" s="296" t="s">
        <v>31</v>
      </c>
      <c r="L66" s="181"/>
      <c r="M66" s="181" t="s">
        <v>150</v>
      </c>
      <c r="N66" s="124" t="s">
        <v>254</v>
      </c>
      <c r="O66" s="246">
        <v>984.49</v>
      </c>
      <c r="P66" s="247">
        <v>10</v>
      </c>
      <c r="Q66" s="209">
        <f>IF(P66=0,"N/A",+O66/P66)</f>
        <v>98.449</v>
      </c>
      <c r="R66" s="209">
        <f>IF(P66=0,"N/A",+Q66/12)</f>
        <v>8.204083333333333</v>
      </c>
      <c r="S66" s="222"/>
      <c r="T66" s="210">
        <v>7</v>
      </c>
      <c r="U66" s="210"/>
      <c r="V66" s="222">
        <f>IF(P66=0,"N/A",+Q66*T66+R66*U66)</f>
        <v>689.143</v>
      </c>
      <c r="W66" s="223">
        <f>IF(P66=0,"N/A",+O66-V66)</f>
        <v>295.347</v>
      </c>
    </row>
    <row r="67" spans="4:23" ht="12.75">
      <c r="D67" s="122">
        <v>50</v>
      </c>
      <c r="E67" s="123">
        <v>38855</v>
      </c>
      <c r="F67" s="124" t="s">
        <v>241</v>
      </c>
      <c r="G67" s="125">
        <v>61</v>
      </c>
      <c r="H67" s="463">
        <v>614</v>
      </c>
      <c r="I67" s="125"/>
      <c r="J67" s="181">
        <v>1</v>
      </c>
      <c r="K67" s="296" t="s">
        <v>266</v>
      </c>
      <c r="L67" s="181"/>
      <c r="M67" s="181" t="s">
        <v>151</v>
      </c>
      <c r="N67" s="124" t="s">
        <v>254</v>
      </c>
      <c r="O67" s="246">
        <v>148.37</v>
      </c>
      <c r="P67" s="247">
        <v>10</v>
      </c>
      <c r="Q67" s="209">
        <f>IF(P67=0,"N/A",+O67/P67)</f>
        <v>14.837</v>
      </c>
      <c r="R67" s="209">
        <f>IF(P67=0,"N/A",+Q67/12)</f>
        <v>1.2364166666666667</v>
      </c>
      <c r="S67" s="222"/>
      <c r="T67" s="210">
        <v>7</v>
      </c>
      <c r="U67" s="210"/>
      <c r="V67" s="222">
        <f>IF(P67=0,"N/A",+Q67*T67+R67*U67)</f>
        <v>103.859</v>
      </c>
      <c r="W67" s="223">
        <f>IF(P67=0,"N/A",+O67-V67)</f>
        <v>44.51100000000001</v>
      </c>
    </row>
    <row r="68" spans="4:23" ht="12.75">
      <c r="D68" s="122">
        <v>51</v>
      </c>
      <c r="E68" s="123">
        <v>36846</v>
      </c>
      <c r="F68" s="124" t="s">
        <v>241</v>
      </c>
      <c r="G68" s="125">
        <v>61</v>
      </c>
      <c r="H68" s="463">
        <v>614</v>
      </c>
      <c r="I68" s="125"/>
      <c r="J68" s="181">
        <v>1</v>
      </c>
      <c r="K68" s="296" t="s">
        <v>31</v>
      </c>
      <c r="L68" s="181"/>
      <c r="M68" s="181" t="s">
        <v>33</v>
      </c>
      <c r="N68" s="124" t="s">
        <v>254</v>
      </c>
      <c r="O68" s="246">
        <v>1300</v>
      </c>
      <c r="P68" s="247">
        <v>10</v>
      </c>
      <c r="Q68" s="746"/>
      <c r="R68" s="746"/>
      <c r="S68" s="222"/>
      <c r="T68" s="210">
        <v>10</v>
      </c>
      <c r="U68" s="210"/>
      <c r="V68" s="222">
        <v>1300</v>
      </c>
      <c r="W68" s="223">
        <f>IF(P68=0,"N/A",+O68-V68)</f>
        <v>0</v>
      </c>
    </row>
    <row r="69" spans="4:23" ht="12.75">
      <c r="D69" s="122">
        <v>52</v>
      </c>
      <c r="E69" s="123">
        <v>36846</v>
      </c>
      <c r="F69" s="124" t="s">
        <v>241</v>
      </c>
      <c r="G69" s="125">
        <v>61</v>
      </c>
      <c r="H69" s="463">
        <v>614</v>
      </c>
      <c r="I69" s="125"/>
      <c r="J69" s="181">
        <v>1</v>
      </c>
      <c r="K69" s="296" t="s">
        <v>267</v>
      </c>
      <c r="L69" s="181"/>
      <c r="M69" s="181" t="s">
        <v>180</v>
      </c>
      <c r="N69" s="124" t="s">
        <v>254</v>
      </c>
      <c r="O69" s="246">
        <v>1300</v>
      </c>
      <c r="P69" s="247">
        <v>10</v>
      </c>
      <c r="Q69" s="746"/>
      <c r="R69" s="746"/>
      <c r="S69" s="222">
        <f>+R51+R52+R53+R54+R55+R56+R57+R58+R59+R60+R61+R62+R63+R64+R65+R66+R67+R68+R69</f>
        <v>2816.2460555555554</v>
      </c>
      <c r="T69" s="210">
        <v>10</v>
      </c>
      <c r="U69" s="210"/>
      <c r="V69" s="222">
        <v>1300</v>
      </c>
      <c r="W69" s="223">
        <f>IF(P69=0,"N/A",+O69-V69)</f>
        <v>0</v>
      </c>
    </row>
    <row r="70" spans="4:23" ht="12.75">
      <c r="D70" s="122">
        <v>53</v>
      </c>
      <c r="E70" s="358">
        <v>36889</v>
      </c>
      <c r="F70" s="124" t="s">
        <v>241</v>
      </c>
      <c r="G70" s="319">
        <v>61</v>
      </c>
      <c r="H70" s="464">
        <v>617</v>
      </c>
      <c r="I70" s="125">
        <v>35078</v>
      </c>
      <c r="J70" s="181">
        <v>1</v>
      </c>
      <c r="K70" s="296" t="s">
        <v>252</v>
      </c>
      <c r="L70" s="181"/>
      <c r="M70" s="181" t="s">
        <v>253</v>
      </c>
      <c r="N70" s="319" t="s">
        <v>254</v>
      </c>
      <c r="O70" s="256">
        <v>2664.81</v>
      </c>
      <c r="P70" s="325">
        <v>10</v>
      </c>
      <c r="Q70" s="746"/>
      <c r="R70" s="746"/>
      <c r="S70" s="316"/>
      <c r="T70" s="314">
        <v>10</v>
      </c>
      <c r="U70" s="210"/>
      <c r="V70" s="222">
        <v>2664.81</v>
      </c>
      <c r="W70" s="223">
        <f aca="true" t="shared" si="9" ref="W70:W111">IF(P70=0,"N/A",+O70-V70)</f>
        <v>0</v>
      </c>
    </row>
    <row r="71" spans="4:23" ht="12.75">
      <c r="D71" s="122">
        <v>54</v>
      </c>
      <c r="E71" s="136">
        <v>36889</v>
      </c>
      <c r="F71" s="124" t="s">
        <v>241</v>
      </c>
      <c r="G71" s="125">
        <v>61</v>
      </c>
      <c r="H71" s="464">
        <v>617</v>
      </c>
      <c r="I71" s="125">
        <v>35079</v>
      </c>
      <c r="J71" s="181">
        <v>1</v>
      </c>
      <c r="K71" s="296" t="s">
        <v>252</v>
      </c>
      <c r="L71" s="181"/>
      <c r="M71" s="181" t="s">
        <v>253</v>
      </c>
      <c r="N71" s="124" t="s">
        <v>254</v>
      </c>
      <c r="O71" s="246">
        <v>800</v>
      </c>
      <c r="P71" s="247">
        <v>10</v>
      </c>
      <c r="Q71" s="746"/>
      <c r="R71" s="746"/>
      <c r="S71" s="222"/>
      <c r="T71" s="210">
        <v>10</v>
      </c>
      <c r="U71" s="210"/>
      <c r="V71" s="222">
        <v>800</v>
      </c>
      <c r="W71" s="223">
        <f t="shared" si="9"/>
        <v>0</v>
      </c>
    </row>
    <row r="72" spans="4:23" ht="12.75">
      <c r="D72" s="122">
        <v>55</v>
      </c>
      <c r="E72" s="136">
        <v>36889</v>
      </c>
      <c r="F72" s="124" t="s">
        <v>241</v>
      </c>
      <c r="G72" s="125">
        <v>61</v>
      </c>
      <c r="H72" s="464">
        <v>617</v>
      </c>
      <c r="I72" s="125">
        <v>35073</v>
      </c>
      <c r="J72" s="181">
        <v>1</v>
      </c>
      <c r="K72" s="296" t="s">
        <v>252</v>
      </c>
      <c r="L72" s="181"/>
      <c r="M72" s="181" t="s">
        <v>253</v>
      </c>
      <c r="N72" s="124" t="s">
        <v>254</v>
      </c>
      <c r="O72" s="246">
        <v>800</v>
      </c>
      <c r="P72" s="247">
        <v>10</v>
      </c>
      <c r="Q72" s="746"/>
      <c r="R72" s="746"/>
      <c r="S72" s="222"/>
      <c r="T72" s="210">
        <v>10</v>
      </c>
      <c r="U72" s="210"/>
      <c r="V72" s="222">
        <v>800</v>
      </c>
      <c r="W72" s="223">
        <f t="shared" si="9"/>
        <v>0</v>
      </c>
    </row>
    <row r="73" spans="4:23" ht="12.75">
      <c r="D73" s="122">
        <v>56</v>
      </c>
      <c r="E73" s="136">
        <v>36889</v>
      </c>
      <c r="F73" s="124" t="s">
        <v>241</v>
      </c>
      <c r="G73" s="125">
        <v>61</v>
      </c>
      <c r="H73" s="464">
        <v>617</v>
      </c>
      <c r="I73" s="125">
        <v>35062</v>
      </c>
      <c r="J73" s="181">
        <v>1</v>
      </c>
      <c r="K73" s="296" t="s">
        <v>252</v>
      </c>
      <c r="L73" s="181"/>
      <c r="M73" s="181" t="s">
        <v>253</v>
      </c>
      <c r="N73" s="124" t="s">
        <v>254</v>
      </c>
      <c r="O73" s="246">
        <v>800</v>
      </c>
      <c r="P73" s="247">
        <v>10</v>
      </c>
      <c r="Q73" s="746"/>
      <c r="R73" s="746"/>
      <c r="S73" s="222"/>
      <c r="T73" s="210">
        <v>10</v>
      </c>
      <c r="U73" s="210"/>
      <c r="V73" s="222">
        <v>800</v>
      </c>
      <c r="W73" s="223">
        <f t="shared" si="9"/>
        <v>0</v>
      </c>
    </row>
    <row r="74" spans="4:23" ht="12.75">
      <c r="D74" s="122">
        <v>57</v>
      </c>
      <c r="E74" s="136">
        <v>36889</v>
      </c>
      <c r="F74" s="124" t="s">
        <v>241</v>
      </c>
      <c r="G74" s="125">
        <v>61</v>
      </c>
      <c r="H74" s="464">
        <v>617</v>
      </c>
      <c r="I74" s="125">
        <v>35109</v>
      </c>
      <c r="J74" s="181">
        <v>1</v>
      </c>
      <c r="K74" s="296" t="s">
        <v>252</v>
      </c>
      <c r="L74" s="181"/>
      <c r="M74" s="181" t="s">
        <v>253</v>
      </c>
      <c r="N74" s="124" t="s">
        <v>254</v>
      </c>
      <c r="O74" s="246">
        <v>800</v>
      </c>
      <c r="P74" s="247">
        <v>10</v>
      </c>
      <c r="Q74" s="746"/>
      <c r="R74" s="746"/>
      <c r="S74" s="222"/>
      <c r="T74" s="210">
        <v>10</v>
      </c>
      <c r="U74" s="210"/>
      <c r="V74" s="222">
        <v>800</v>
      </c>
      <c r="W74" s="223">
        <f t="shared" si="9"/>
        <v>0</v>
      </c>
    </row>
    <row r="75" spans="4:23" ht="12.75">
      <c r="D75" s="122">
        <v>58</v>
      </c>
      <c r="E75" s="136">
        <v>36889</v>
      </c>
      <c r="F75" s="124" t="s">
        <v>241</v>
      </c>
      <c r="G75" s="125">
        <v>61</v>
      </c>
      <c r="H75" s="464">
        <v>617</v>
      </c>
      <c r="I75" s="125">
        <v>35108</v>
      </c>
      <c r="J75" s="181">
        <v>1</v>
      </c>
      <c r="K75" s="296" t="s">
        <v>252</v>
      </c>
      <c r="L75" s="181"/>
      <c r="M75" s="181" t="s">
        <v>253</v>
      </c>
      <c r="N75" s="124" t="s">
        <v>254</v>
      </c>
      <c r="O75" s="246">
        <v>800</v>
      </c>
      <c r="P75" s="247">
        <v>10</v>
      </c>
      <c r="Q75" s="746"/>
      <c r="R75" s="746"/>
      <c r="S75" s="222"/>
      <c r="T75" s="210">
        <v>10</v>
      </c>
      <c r="U75" s="210"/>
      <c r="V75" s="222">
        <v>800</v>
      </c>
      <c r="W75" s="223">
        <f t="shared" si="9"/>
        <v>0</v>
      </c>
    </row>
    <row r="76" spans="4:23" ht="12.75">
      <c r="D76" s="122">
        <v>59</v>
      </c>
      <c r="E76" s="136">
        <v>36889</v>
      </c>
      <c r="F76" s="124" t="s">
        <v>241</v>
      </c>
      <c r="G76" s="125">
        <v>61</v>
      </c>
      <c r="H76" s="464">
        <v>617</v>
      </c>
      <c r="I76" s="125">
        <v>35107</v>
      </c>
      <c r="J76" s="181">
        <v>1</v>
      </c>
      <c r="K76" s="296" t="s">
        <v>252</v>
      </c>
      <c r="L76" s="181"/>
      <c r="M76" s="181" t="s">
        <v>253</v>
      </c>
      <c r="N76" s="124" t="s">
        <v>254</v>
      </c>
      <c r="O76" s="246">
        <v>800</v>
      </c>
      <c r="P76" s="247">
        <v>10</v>
      </c>
      <c r="Q76" s="746"/>
      <c r="R76" s="746"/>
      <c r="S76" s="222"/>
      <c r="T76" s="210">
        <v>10</v>
      </c>
      <c r="U76" s="210"/>
      <c r="V76" s="222">
        <v>800</v>
      </c>
      <c r="W76" s="223">
        <f t="shared" si="9"/>
        <v>0</v>
      </c>
    </row>
    <row r="77" spans="4:23" ht="12.75">
      <c r="D77" s="122">
        <v>60</v>
      </c>
      <c r="E77" s="136">
        <v>36889</v>
      </c>
      <c r="F77" s="124" t="s">
        <v>241</v>
      </c>
      <c r="G77" s="125">
        <v>61</v>
      </c>
      <c r="H77" s="464">
        <v>617</v>
      </c>
      <c r="I77" s="125">
        <v>35106</v>
      </c>
      <c r="J77" s="181">
        <v>1</v>
      </c>
      <c r="K77" s="296" t="s">
        <v>252</v>
      </c>
      <c r="L77" s="181"/>
      <c r="M77" s="181" t="s">
        <v>253</v>
      </c>
      <c r="N77" s="124" t="s">
        <v>254</v>
      </c>
      <c r="O77" s="246">
        <v>800</v>
      </c>
      <c r="P77" s="247">
        <v>10</v>
      </c>
      <c r="Q77" s="746"/>
      <c r="R77" s="746"/>
      <c r="S77" s="222"/>
      <c r="T77" s="210">
        <v>10</v>
      </c>
      <c r="U77" s="210"/>
      <c r="V77" s="222">
        <v>800</v>
      </c>
      <c r="W77" s="223">
        <f t="shared" si="9"/>
        <v>0</v>
      </c>
    </row>
    <row r="78" spans="4:23" ht="12.75">
      <c r="D78" s="122">
        <v>61</v>
      </c>
      <c r="E78" s="136">
        <v>36889</v>
      </c>
      <c r="F78" s="124" t="s">
        <v>241</v>
      </c>
      <c r="G78" s="125">
        <v>61</v>
      </c>
      <c r="H78" s="464">
        <v>617</v>
      </c>
      <c r="I78" s="125">
        <v>126836</v>
      </c>
      <c r="J78" s="181">
        <v>1</v>
      </c>
      <c r="K78" s="296" t="s">
        <v>255</v>
      </c>
      <c r="L78" s="181"/>
      <c r="M78" s="181" t="s">
        <v>83</v>
      </c>
      <c r="N78" s="124" t="s">
        <v>254</v>
      </c>
      <c r="O78" s="246">
        <v>4000</v>
      </c>
      <c r="P78" s="247">
        <v>10</v>
      </c>
      <c r="Q78" s="746"/>
      <c r="R78" s="746"/>
      <c r="S78" s="222"/>
      <c r="T78" s="210">
        <v>10</v>
      </c>
      <c r="U78" s="210"/>
      <c r="V78" s="222">
        <v>4000</v>
      </c>
      <c r="W78" s="223">
        <f t="shared" si="9"/>
        <v>0</v>
      </c>
    </row>
    <row r="79" spans="4:23" ht="12.75">
      <c r="D79" s="122">
        <v>62</v>
      </c>
      <c r="E79" s="136">
        <v>36889</v>
      </c>
      <c r="F79" s="124" t="s">
        <v>241</v>
      </c>
      <c r="G79" s="125">
        <v>61</v>
      </c>
      <c r="H79" s="464">
        <v>617</v>
      </c>
      <c r="I79" s="125"/>
      <c r="J79" s="181">
        <v>9</v>
      </c>
      <c r="K79" s="296" t="s">
        <v>256</v>
      </c>
      <c r="L79" s="181"/>
      <c r="M79" s="181" t="s">
        <v>253</v>
      </c>
      <c r="N79" s="124" t="s">
        <v>254</v>
      </c>
      <c r="O79" s="246">
        <v>1000</v>
      </c>
      <c r="P79" s="247">
        <v>10</v>
      </c>
      <c r="Q79" s="746"/>
      <c r="R79" s="746"/>
      <c r="S79" s="222"/>
      <c r="T79" s="210">
        <v>10</v>
      </c>
      <c r="U79" s="210"/>
      <c r="V79" s="222">
        <v>1000</v>
      </c>
      <c r="W79" s="223">
        <f t="shared" si="9"/>
        <v>0</v>
      </c>
    </row>
    <row r="80" spans="4:23" ht="12.75">
      <c r="D80" s="122">
        <v>63</v>
      </c>
      <c r="E80" s="136">
        <v>36889</v>
      </c>
      <c r="F80" s="124" t="s">
        <v>241</v>
      </c>
      <c r="G80" s="125">
        <v>61</v>
      </c>
      <c r="H80" s="464">
        <v>617</v>
      </c>
      <c r="I80" s="125">
        <v>35023</v>
      </c>
      <c r="J80" s="181">
        <v>1</v>
      </c>
      <c r="K80" s="296" t="s">
        <v>256</v>
      </c>
      <c r="L80" s="181"/>
      <c r="M80" s="181" t="s">
        <v>253</v>
      </c>
      <c r="N80" s="124" t="s">
        <v>254</v>
      </c>
      <c r="O80" s="246">
        <v>1000</v>
      </c>
      <c r="P80" s="247">
        <v>10</v>
      </c>
      <c r="Q80" s="746"/>
      <c r="R80" s="746"/>
      <c r="S80" s="222"/>
      <c r="T80" s="210">
        <v>10</v>
      </c>
      <c r="U80" s="210"/>
      <c r="V80" s="222">
        <v>1000</v>
      </c>
      <c r="W80" s="223">
        <f t="shared" si="9"/>
        <v>0</v>
      </c>
    </row>
    <row r="81" spans="4:23" ht="12.75">
      <c r="D81" s="122">
        <v>64</v>
      </c>
      <c r="E81" s="136">
        <v>36889</v>
      </c>
      <c r="F81" s="124" t="s">
        <v>241</v>
      </c>
      <c r="G81" s="125">
        <v>61</v>
      </c>
      <c r="H81" s="464">
        <v>617</v>
      </c>
      <c r="I81" s="125">
        <v>35024</v>
      </c>
      <c r="J81" s="181">
        <v>1</v>
      </c>
      <c r="K81" s="296" t="s">
        <v>256</v>
      </c>
      <c r="L81" s="181"/>
      <c r="M81" s="181" t="s">
        <v>253</v>
      </c>
      <c r="N81" s="124" t="s">
        <v>254</v>
      </c>
      <c r="O81" s="246">
        <v>1000</v>
      </c>
      <c r="P81" s="247">
        <v>10</v>
      </c>
      <c r="Q81" s="746"/>
      <c r="R81" s="746"/>
      <c r="S81" s="222"/>
      <c r="T81" s="210">
        <v>10</v>
      </c>
      <c r="U81" s="210"/>
      <c r="V81" s="222">
        <v>1000</v>
      </c>
      <c r="W81" s="223">
        <f t="shared" si="9"/>
        <v>0</v>
      </c>
    </row>
    <row r="82" spans="4:23" ht="12.75">
      <c r="D82" s="122">
        <v>65</v>
      </c>
      <c r="E82" s="136">
        <v>36889</v>
      </c>
      <c r="F82" s="124" t="s">
        <v>241</v>
      </c>
      <c r="G82" s="125">
        <v>61</v>
      </c>
      <c r="H82" s="464">
        <v>617</v>
      </c>
      <c r="I82" s="125">
        <v>35020</v>
      </c>
      <c r="J82" s="181">
        <v>1</v>
      </c>
      <c r="K82" s="296" t="s">
        <v>256</v>
      </c>
      <c r="L82" s="181"/>
      <c r="M82" s="181" t="s">
        <v>253</v>
      </c>
      <c r="N82" s="124" t="s">
        <v>254</v>
      </c>
      <c r="O82" s="246">
        <v>1000</v>
      </c>
      <c r="P82" s="247">
        <v>10</v>
      </c>
      <c r="Q82" s="746"/>
      <c r="R82" s="746"/>
      <c r="S82" s="222"/>
      <c r="T82" s="210">
        <v>10</v>
      </c>
      <c r="U82" s="210"/>
      <c r="V82" s="222">
        <v>1000</v>
      </c>
      <c r="W82" s="223">
        <f t="shared" si="9"/>
        <v>0</v>
      </c>
    </row>
    <row r="83" spans="4:23" ht="12.75">
      <c r="D83" s="122">
        <v>66</v>
      </c>
      <c r="E83" s="136">
        <v>36889</v>
      </c>
      <c r="F83" s="124" t="s">
        <v>241</v>
      </c>
      <c r="G83" s="125">
        <v>61</v>
      </c>
      <c r="H83" s="464">
        <v>617</v>
      </c>
      <c r="I83" s="125">
        <v>35021</v>
      </c>
      <c r="J83" s="181">
        <v>1</v>
      </c>
      <c r="K83" s="296" t="s">
        <v>256</v>
      </c>
      <c r="L83" s="181"/>
      <c r="M83" s="181" t="s">
        <v>253</v>
      </c>
      <c r="N83" s="124" t="s">
        <v>254</v>
      </c>
      <c r="O83" s="246">
        <v>1000</v>
      </c>
      <c r="P83" s="247">
        <v>10</v>
      </c>
      <c r="Q83" s="746"/>
      <c r="R83" s="746"/>
      <c r="S83" s="222"/>
      <c r="T83" s="210">
        <v>10</v>
      </c>
      <c r="U83" s="210"/>
      <c r="V83" s="222">
        <v>1000</v>
      </c>
      <c r="W83" s="223">
        <f t="shared" si="9"/>
        <v>0</v>
      </c>
    </row>
    <row r="84" spans="4:23" ht="12.75">
      <c r="D84" s="122">
        <v>67</v>
      </c>
      <c r="E84" s="136">
        <v>36889</v>
      </c>
      <c r="F84" s="124" t="s">
        <v>241</v>
      </c>
      <c r="G84" s="125">
        <v>61</v>
      </c>
      <c r="H84" s="464">
        <v>617</v>
      </c>
      <c r="I84" s="125">
        <v>35022</v>
      </c>
      <c r="J84" s="181">
        <v>1</v>
      </c>
      <c r="K84" s="296" t="s">
        <v>256</v>
      </c>
      <c r="L84" s="181"/>
      <c r="M84" s="181" t="s">
        <v>253</v>
      </c>
      <c r="N84" s="124" t="s">
        <v>254</v>
      </c>
      <c r="O84" s="246">
        <v>1000</v>
      </c>
      <c r="P84" s="247">
        <v>10</v>
      </c>
      <c r="Q84" s="746"/>
      <c r="R84" s="746"/>
      <c r="S84" s="222"/>
      <c r="T84" s="210">
        <v>10</v>
      </c>
      <c r="U84" s="210"/>
      <c r="V84" s="222">
        <v>1000</v>
      </c>
      <c r="W84" s="223">
        <f t="shared" si="9"/>
        <v>0</v>
      </c>
    </row>
    <row r="85" spans="4:23" ht="12.75">
      <c r="D85" s="122">
        <v>68</v>
      </c>
      <c r="E85" s="136">
        <v>36889</v>
      </c>
      <c r="F85" s="124" t="s">
        <v>241</v>
      </c>
      <c r="G85" s="125">
        <v>61</v>
      </c>
      <c r="H85" s="464">
        <v>617</v>
      </c>
      <c r="I85" s="125">
        <v>35014</v>
      </c>
      <c r="J85" s="181">
        <v>1</v>
      </c>
      <c r="K85" s="296" t="s">
        <v>256</v>
      </c>
      <c r="L85" s="181"/>
      <c r="M85" s="181" t="s">
        <v>253</v>
      </c>
      <c r="N85" s="124" t="s">
        <v>254</v>
      </c>
      <c r="O85" s="246">
        <v>1000</v>
      </c>
      <c r="P85" s="247">
        <v>10</v>
      </c>
      <c r="Q85" s="746"/>
      <c r="R85" s="746"/>
      <c r="S85" s="222"/>
      <c r="T85" s="210">
        <v>10</v>
      </c>
      <c r="U85" s="210"/>
      <c r="V85" s="222">
        <v>1000</v>
      </c>
      <c r="W85" s="223">
        <f t="shared" si="9"/>
        <v>0</v>
      </c>
    </row>
    <row r="86" spans="4:23" ht="12.75">
      <c r="D86" s="122">
        <v>69</v>
      </c>
      <c r="E86" s="136">
        <v>36889</v>
      </c>
      <c r="F86" s="124" t="s">
        <v>241</v>
      </c>
      <c r="G86" s="125">
        <v>61</v>
      </c>
      <c r="H86" s="464">
        <v>617</v>
      </c>
      <c r="I86" s="124">
        <v>35015</v>
      </c>
      <c r="J86" s="137">
        <v>1</v>
      </c>
      <c r="K86" s="194" t="s">
        <v>256</v>
      </c>
      <c r="L86" s="137"/>
      <c r="M86" s="137" t="s">
        <v>253</v>
      </c>
      <c r="N86" s="124" t="s">
        <v>254</v>
      </c>
      <c r="O86" s="246">
        <v>1000</v>
      </c>
      <c r="P86" s="247">
        <v>10</v>
      </c>
      <c r="Q86" s="746"/>
      <c r="R86" s="746"/>
      <c r="S86" s="222"/>
      <c r="T86" s="210">
        <v>10</v>
      </c>
      <c r="U86" s="210"/>
      <c r="V86" s="222">
        <v>1000</v>
      </c>
      <c r="W86" s="223">
        <f t="shared" si="9"/>
        <v>0</v>
      </c>
    </row>
    <row r="87" spans="4:23" ht="12.75">
      <c r="D87" s="122">
        <v>70</v>
      </c>
      <c r="E87" s="136">
        <v>36889</v>
      </c>
      <c r="F87" s="124" t="s">
        <v>241</v>
      </c>
      <c r="G87" s="125">
        <v>61</v>
      </c>
      <c r="H87" s="464">
        <v>617</v>
      </c>
      <c r="I87" s="124">
        <v>35016</v>
      </c>
      <c r="J87" s="137">
        <v>1</v>
      </c>
      <c r="K87" s="194" t="s">
        <v>256</v>
      </c>
      <c r="L87" s="150"/>
      <c r="M87" s="137" t="s">
        <v>253</v>
      </c>
      <c r="N87" s="124" t="s">
        <v>254</v>
      </c>
      <c r="O87" s="246">
        <v>1000</v>
      </c>
      <c r="P87" s="247">
        <v>10</v>
      </c>
      <c r="Q87" s="746"/>
      <c r="R87" s="746"/>
      <c r="S87" s="222"/>
      <c r="T87" s="210">
        <v>10</v>
      </c>
      <c r="U87" s="210"/>
      <c r="V87" s="222">
        <v>1000</v>
      </c>
      <c r="W87" s="223">
        <f t="shared" si="9"/>
        <v>0</v>
      </c>
    </row>
    <row r="88" spans="4:23" ht="12.75">
      <c r="D88" s="122">
        <v>71</v>
      </c>
      <c r="E88" s="136">
        <v>36889</v>
      </c>
      <c r="F88" s="124" t="s">
        <v>241</v>
      </c>
      <c r="G88" s="125">
        <v>61</v>
      </c>
      <c r="H88" s="464">
        <v>617</v>
      </c>
      <c r="I88" s="124">
        <v>35017</v>
      </c>
      <c r="J88" s="137">
        <v>1</v>
      </c>
      <c r="K88" s="194" t="s">
        <v>256</v>
      </c>
      <c r="L88" s="150"/>
      <c r="M88" s="137" t="s">
        <v>253</v>
      </c>
      <c r="N88" s="124" t="s">
        <v>254</v>
      </c>
      <c r="O88" s="246">
        <v>1000</v>
      </c>
      <c r="P88" s="247">
        <v>10</v>
      </c>
      <c r="Q88" s="746"/>
      <c r="R88" s="746"/>
      <c r="S88" s="222"/>
      <c r="T88" s="210">
        <v>10</v>
      </c>
      <c r="U88" s="210"/>
      <c r="V88" s="222">
        <v>1000</v>
      </c>
      <c r="W88" s="223">
        <f t="shared" si="9"/>
        <v>0</v>
      </c>
    </row>
    <row r="89" spans="4:23" ht="12.75">
      <c r="D89" s="122">
        <v>72</v>
      </c>
      <c r="E89" s="136">
        <v>36889</v>
      </c>
      <c r="F89" s="124" t="s">
        <v>241</v>
      </c>
      <c r="G89" s="125">
        <v>61</v>
      </c>
      <c r="H89" s="464">
        <v>617</v>
      </c>
      <c r="I89" s="124">
        <v>35018</v>
      </c>
      <c r="J89" s="137">
        <v>1</v>
      </c>
      <c r="K89" s="194" t="s">
        <v>256</v>
      </c>
      <c r="L89" s="150"/>
      <c r="M89" s="137" t="s">
        <v>253</v>
      </c>
      <c r="N89" s="124" t="s">
        <v>254</v>
      </c>
      <c r="O89" s="246">
        <v>1000</v>
      </c>
      <c r="P89" s="247">
        <v>10</v>
      </c>
      <c r="Q89" s="746"/>
      <c r="R89" s="746"/>
      <c r="S89" s="222"/>
      <c r="T89" s="210">
        <v>10</v>
      </c>
      <c r="U89" s="210"/>
      <c r="V89" s="222">
        <v>1000</v>
      </c>
      <c r="W89" s="223">
        <f t="shared" si="9"/>
        <v>0</v>
      </c>
    </row>
    <row r="90" spans="4:23" ht="12.75">
      <c r="D90" s="122">
        <v>73</v>
      </c>
      <c r="E90" s="136">
        <v>36889</v>
      </c>
      <c r="F90" s="124" t="s">
        <v>241</v>
      </c>
      <c r="G90" s="125">
        <v>61</v>
      </c>
      <c r="H90" s="464">
        <v>617</v>
      </c>
      <c r="I90" s="124">
        <v>35019</v>
      </c>
      <c r="J90" s="137">
        <v>1</v>
      </c>
      <c r="K90" s="194" t="s">
        <v>256</v>
      </c>
      <c r="L90" s="150"/>
      <c r="M90" s="137" t="s">
        <v>253</v>
      </c>
      <c r="N90" s="124" t="s">
        <v>254</v>
      </c>
      <c r="O90" s="246">
        <v>1000</v>
      </c>
      <c r="P90" s="247">
        <v>10</v>
      </c>
      <c r="Q90" s="746"/>
      <c r="R90" s="746"/>
      <c r="S90" s="222"/>
      <c r="T90" s="210">
        <v>10</v>
      </c>
      <c r="U90" s="210"/>
      <c r="V90" s="222">
        <v>1000</v>
      </c>
      <c r="W90" s="223">
        <f t="shared" si="9"/>
        <v>0</v>
      </c>
    </row>
    <row r="91" spans="4:23" ht="12.75">
      <c r="D91" s="122">
        <v>74</v>
      </c>
      <c r="E91" s="136">
        <v>36889</v>
      </c>
      <c r="F91" s="124" t="s">
        <v>241</v>
      </c>
      <c r="G91" s="125">
        <v>61</v>
      </c>
      <c r="H91" s="464">
        <v>617</v>
      </c>
      <c r="I91" s="124">
        <v>34998</v>
      </c>
      <c r="J91" s="137">
        <v>1</v>
      </c>
      <c r="K91" s="194" t="s">
        <v>256</v>
      </c>
      <c r="L91" s="150"/>
      <c r="M91" s="137" t="s">
        <v>253</v>
      </c>
      <c r="N91" s="124" t="s">
        <v>254</v>
      </c>
      <c r="O91" s="246">
        <v>1000</v>
      </c>
      <c r="P91" s="247">
        <v>10</v>
      </c>
      <c r="Q91" s="746"/>
      <c r="R91" s="746"/>
      <c r="S91" s="222"/>
      <c r="T91" s="210">
        <v>10</v>
      </c>
      <c r="U91" s="210"/>
      <c r="V91" s="222">
        <v>1000</v>
      </c>
      <c r="W91" s="223">
        <f t="shared" si="9"/>
        <v>0</v>
      </c>
    </row>
    <row r="92" spans="4:23" ht="12.75">
      <c r="D92" s="122">
        <v>75</v>
      </c>
      <c r="E92" s="136">
        <v>36889</v>
      </c>
      <c r="F92" s="124" t="s">
        <v>241</v>
      </c>
      <c r="G92" s="125">
        <v>61</v>
      </c>
      <c r="H92" s="464">
        <v>617</v>
      </c>
      <c r="I92" s="124">
        <v>34999</v>
      </c>
      <c r="J92" s="137">
        <v>1</v>
      </c>
      <c r="K92" s="194" t="s">
        <v>256</v>
      </c>
      <c r="L92" s="150"/>
      <c r="M92" s="137" t="s">
        <v>253</v>
      </c>
      <c r="N92" s="124" t="s">
        <v>254</v>
      </c>
      <c r="O92" s="246">
        <v>1000</v>
      </c>
      <c r="P92" s="247">
        <v>10</v>
      </c>
      <c r="Q92" s="746"/>
      <c r="R92" s="746"/>
      <c r="S92" s="222"/>
      <c r="T92" s="210">
        <v>10</v>
      </c>
      <c r="U92" s="210"/>
      <c r="V92" s="222">
        <v>1000</v>
      </c>
      <c r="W92" s="223">
        <f t="shared" si="9"/>
        <v>0</v>
      </c>
    </row>
    <row r="93" spans="4:23" ht="12.75">
      <c r="D93" s="122">
        <v>76</v>
      </c>
      <c r="E93" s="136">
        <v>36889</v>
      </c>
      <c r="F93" s="124" t="s">
        <v>241</v>
      </c>
      <c r="G93" s="125">
        <v>61</v>
      </c>
      <c r="H93" s="464">
        <v>617</v>
      </c>
      <c r="I93" s="124">
        <v>35910</v>
      </c>
      <c r="J93" s="137">
        <v>1</v>
      </c>
      <c r="K93" s="194" t="s">
        <v>256</v>
      </c>
      <c r="L93" s="150"/>
      <c r="M93" s="137" t="s">
        <v>253</v>
      </c>
      <c r="N93" s="124" t="s">
        <v>254</v>
      </c>
      <c r="O93" s="246">
        <v>1000</v>
      </c>
      <c r="P93" s="247">
        <v>10</v>
      </c>
      <c r="Q93" s="746"/>
      <c r="R93" s="746"/>
      <c r="S93" s="222"/>
      <c r="T93" s="210">
        <v>10</v>
      </c>
      <c r="U93" s="210"/>
      <c r="V93" s="222">
        <v>1000</v>
      </c>
      <c r="W93" s="223">
        <f t="shared" si="9"/>
        <v>0</v>
      </c>
    </row>
    <row r="94" spans="4:23" ht="12.75">
      <c r="D94" s="122">
        <v>77</v>
      </c>
      <c r="E94" s="136">
        <v>36889</v>
      </c>
      <c r="F94" s="124" t="s">
        <v>241</v>
      </c>
      <c r="G94" s="125">
        <v>61</v>
      </c>
      <c r="H94" s="464">
        <v>617</v>
      </c>
      <c r="I94" s="124">
        <v>35011</v>
      </c>
      <c r="J94" s="137">
        <v>1</v>
      </c>
      <c r="K94" s="194" t="s">
        <v>256</v>
      </c>
      <c r="L94" s="150"/>
      <c r="M94" s="137" t="s">
        <v>253</v>
      </c>
      <c r="N94" s="124" t="s">
        <v>254</v>
      </c>
      <c r="O94" s="246">
        <v>1000</v>
      </c>
      <c r="P94" s="247">
        <v>10</v>
      </c>
      <c r="Q94" s="746"/>
      <c r="R94" s="746"/>
      <c r="S94" s="222"/>
      <c r="T94" s="210">
        <v>10</v>
      </c>
      <c r="U94" s="210"/>
      <c r="V94" s="222">
        <v>1000</v>
      </c>
      <c r="W94" s="223">
        <f t="shared" si="9"/>
        <v>0</v>
      </c>
    </row>
    <row r="95" spans="4:23" ht="12.75">
      <c r="D95" s="122">
        <v>78</v>
      </c>
      <c r="E95" s="136">
        <v>36889</v>
      </c>
      <c r="F95" s="124" t="s">
        <v>241</v>
      </c>
      <c r="G95" s="125">
        <v>61</v>
      </c>
      <c r="H95" s="464">
        <v>617</v>
      </c>
      <c r="I95" s="124">
        <v>35012</v>
      </c>
      <c r="J95" s="137">
        <v>1</v>
      </c>
      <c r="K95" s="194" t="s">
        <v>256</v>
      </c>
      <c r="L95" s="150"/>
      <c r="M95" s="137" t="s">
        <v>253</v>
      </c>
      <c r="N95" s="124" t="s">
        <v>254</v>
      </c>
      <c r="O95" s="246">
        <v>1000</v>
      </c>
      <c r="P95" s="247">
        <v>10</v>
      </c>
      <c r="Q95" s="746"/>
      <c r="R95" s="746"/>
      <c r="S95" s="222"/>
      <c r="T95" s="210">
        <v>10</v>
      </c>
      <c r="U95" s="210"/>
      <c r="V95" s="222">
        <v>1000</v>
      </c>
      <c r="W95" s="223">
        <f t="shared" si="9"/>
        <v>0</v>
      </c>
    </row>
    <row r="96" spans="4:23" ht="12.75">
      <c r="D96" s="122">
        <v>79</v>
      </c>
      <c r="E96" s="136">
        <v>36889</v>
      </c>
      <c r="F96" s="124" t="s">
        <v>241</v>
      </c>
      <c r="G96" s="125">
        <v>61</v>
      </c>
      <c r="H96" s="464">
        <v>617</v>
      </c>
      <c r="I96" s="124">
        <v>35013</v>
      </c>
      <c r="J96" s="137">
        <v>1</v>
      </c>
      <c r="K96" s="194" t="s">
        <v>256</v>
      </c>
      <c r="L96" s="150"/>
      <c r="M96" s="137" t="s">
        <v>253</v>
      </c>
      <c r="N96" s="124" t="s">
        <v>254</v>
      </c>
      <c r="O96" s="246">
        <v>1000</v>
      </c>
      <c r="P96" s="247">
        <v>10</v>
      </c>
      <c r="Q96" s="746"/>
      <c r="R96" s="746"/>
      <c r="S96" s="222"/>
      <c r="T96" s="210">
        <v>10</v>
      </c>
      <c r="U96" s="210"/>
      <c r="V96" s="222">
        <v>1000</v>
      </c>
      <c r="W96" s="223">
        <f t="shared" si="9"/>
        <v>0</v>
      </c>
    </row>
    <row r="97" spans="4:23" ht="12.75">
      <c r="D97" s="122">
        <v>80</v>
      </c>
      <c r="E97" s="136">
        <v>36889</v>
      </c>
      <c r="F97" s="124" t="s">
        <v>241</v>
      </c>
      <c r="G97" s="125">
        <v>61</v>
      </c>
      <c r="H97" s="464">
        <v>617</v>
      </c>
      <c r="I97" s="124"/>
      <c r="J97" s="137">
        <v>7</v>
      </c>
      <c r="K97" s="194" t="s">
        <v>256</v>
      </c>
      <c r="L97" s="150"/>
      <c r="M97" s="137" t="s">
        <v>257</v>
      </c>
      <c r="N97" s="124" t="s">
        <v>254</v>
      </c>
      <c r="O97" s="246">
        <v>1000</v>
      </c>
      <c r="P97" s="247">
        <v>10</v>
      </c>
      <c r="Q97" s="746"/>
      <c r="R97" s="746"/>
      <c r="S97" s="222"/>
      <c r="T97" s="210">
        <v>10</v>
      </c>
      <c r="U97" s="210"/>
      <c r="V97" s="222">
        <v>1000</v>
      </c>
      <c r="W97" s="223">
        <f t="shared" si="9"/>
        <v>0</v>
      </c>
    </row>
    <row r="98" spans="4:23" ht="12.75">
      <c r="D98" s="122">
        <v>81</v>
      </c>
      <c r="E98" s="136">
        <v>36889</v>
      </c>
      <c r="F98" s="124" t="s">
        <v>241</v>
      </c>
      <c r="G98" s="125">
        <v>61</v>
      </c>
      <c r="H98" s="464">
        <v>617</v>
      </c>
      <c r="I98" s="124">
        <v>34995</v>
      </c>
      <c r="J98" s="137">
        <v>1</v>
      </c>
      <c r="K98" s="194" t="s">
        <v>256</v>
      </c>
      <c r="L98" s="137"/>
      <c r="M98" s="137" t="s">
        <v>257</v>
      </c>
      <c r="N98" s="124" t="s">
        <v>254</v>
      </c>
      <c r="O98" s="246">
        <v>1000</v>
      </c>
      <c r="P98" s="247">
        <v>10</v>
      </c>
      <c r="Q98" s="746"/>
      <c r="R98" s="746"/>
      <c r="S98" s="222"/>
      <c r="T98" s="210">
        <v>10</v>
      </c>
      <c r="U98" s="210"/>
      <c r="V98" s="222">
        <v>1000</v>
      </c>
      <c r="W98" s="223">
        <f t="shared" si="9"/>
        <v>0</v>
      </c>
    </row>
    <row r="99" spans="4:23" ht="12.75">
      <c r="D99" s="122">
        <v>82</v>
      </c>
      <c r="E99" s="136">
        <v>36889</v>
      </c>
      <c r="F99" s="124" t="s">
        <v>241</v>
      </c>
      <c r="G99" s="125">
        <v>61</v>
      </c>
      <c r="H99" s="464">
        <v>617</v>
      </c>
      <c r="I99" s="124">
        <v>34996</v>
      </c>
      <c r="J99" s="137">
        <v>1</v>
      </c>
      <c r="K99" s="194" t="s">
        <v>256</v>
      </c>
      <c r="L99" s="137"/>
      <c r="M99" s="137" t="s">
        <v>257</v>
      </c>
      <c r="N99" s="124" t="s">
        <v>254</v>
      </c>
      <c r="O99" s="246">
        <v>1000</v>
      </c>
      <c r="P99" s="247">
        <v>10</v>
      </c>
      <c r="Q99" s="746"/>
      <c r="R99" s="746"/>
      <c r="S99" s="222"/>
      <c r="T99" s="210">
        <v>10</v>
      </c>
      <c r="U99" s="210"/>
      <c r="V99" s="222">
        <v>1000</v>
      </c>
      <c r="W99" s="223">
        <f t="shared" si="9"/>
        <v>0</v>
      </c>
    </row>
    <row r="100" spans="4:23" ht="12.75">
      <c r="D100" s="122">
        <v>83</v>
      </c>
      <c r="E100" s="136">
        <v>36889</v>
      </c>
      <c r="F100" s="124" t="s">
        <v>241</v>
      </c>
      <c r="G100" s="125">
        <v>61</v>
      </c>
      <c r="H100" s="464">
        <v>617</v>
      </c>
      <c r="I100" s="124">
        <v>34997</v>
      </c>
      <c r="J100" s="137">
        <v>1</v>
      </c>
      <c r="K100" s="194" t="s">
        <v>256</v>
      </c>
      <c r="L100" s="137"/>
      <c r="M100" s="137" t="s">
        <v>257</v>
      </c>
      <c r="N100" s="124" t="s">
        <v>254</v>
      </c>
      <c r="O100" s="246">
        <v>1000</v>
      </c>
      <c r="P100" s="247">
        <v>10</v>
      </c>
      <c r="Q100" s="746"/>
      <c r="R100" s="746"/>
      <c r="S100" s="222"/>
      <c r="T100" s="210">
        <v>10</v>
      </c>
      <c r="U100" s="210"/>
      <c r="V100" s="222">
        <v>1000</v>
      </c>
      <c r="W100" s="223">
        <f t="shared" si="9"/>
        <v>0</v>
      </c>
    </row>
    <row r="101" spans="4:23" ht="12.75">
      <c r="D101" s="122">
        <v>84</v>
      </c>
      <c r="E101" s="136">
        <v>36889</v>
      </c>
      <c r="F101" s="124" t="s">
        <v>241</v>
      </c>
      <c r="G101" s="125">
        <v>61</v>
      </c>
      <c r="H101" s="464">
        <v>617</v>
      </c>
      <c r="I101" s="124">
        <v>35000</v>
      </c>
      <c r="J101" s="137">
        <v>1</v>
      </c>
      <c r="K101" s="194" t="s">
        <v>256</v>
      </c>
      <c r="L101" s="137"/>
      <c r="M101" s="137" t="s">
        <v>257</v>
      </c>
      <c r="N101" s="124" t="s">
        <v>254</v>
      </c>
      <c r="O101" s="246">
        <v>1000</v>
      </c>
      <c r="P101" s="247">
        <v>10</v>
      </c>
      <c r="Q101" s="746"/>
      <c r="R101" s="746"/>
      <c r="S101" s="222"/>
      <c r="T101" s="210">
        <v>10</v>
      </c>
      <c r="U101" s="210"/>
      <c r="V101" s="222">
        <v>1000</v>
      </c>
      <c r="W101" s="223">
        <f t="shared" si="9"/>
        <v>0</v>
      </c>
    </row>
    <row r="102" spans="4:23" ht="12.75">
      <c r="D102" s="122">
        <v>85</v>
      </c>
      <c r="E102" s="136">
        <v>36889</v>
      </c>
      <c r="F102" s="124" t="s">
        <v>241</v>
      </c>
      <c r="G102" s="125">
        <v>61</v>
      </c>
      <c r="H102" s="464">
        <v>617</v>
      </c>
      <c r="I102" s="124">
        <v>35001</v>
      </c>
      <c r="J102" s="137">
        <v>1</v>
      </c>
      <c r="K102" s="194" t="s">
        <v>256</v>
      </c>
      <c r="L102" s="137"/>
      <c r="M102" s="137" t="s">
        <v>257</v>
      </c>
      <c r="N102" s="124" t="s">
        <v>254</v>
      </c>
      <c r="O102" s="246">
        <v>1000</v>
      </c>
      <c r="P102" s="247">
        <v>10</v>
      </c>
      <c r="Q102" s="746"/>
      <c r="R102" s="746"/>
      <c r="S102" s="222"/>
      <c r="T102" s="210">
        <v>10</v>
      </c>
      <c r="U102" s="210"/>
      <c r="V102" s="222">
        <v>1000</v>
      </c>
      <c r="W102" s="223">
        <f t="shared" si="9"/>
        <v>0</v>
      </c>
    </row>
    <row r="103" spans="4:23" ht="12.75">
      <c r="D103" s="122">
        <v>86</v>
      </c>
      <c r="E103" s="136">
        <v>36889</v>
      </c>
      <c r="F103" s="124" t="s">
        <v>241</v>
      </c>
      <c r="G103" s="125">
        <v>61</v>
      </c>
      <c r="H103" s="464">
        <v>617</v>
      </c>
      <c r="I103" s="124">
        <v>35002</v>
      </c>
      <c r="J103" s="137">
        <v>1</v>
      </c>
      <c r="K103" s="194" t="s">
        <v>256</v>
      </c>
      <c r="L103" s="137"/>
      <c r="M103" s="137" t="s">
        <v>257</v>
      </c>
      <c r="N103" s="124" t="s">
        <v>254</v>
      </c>
      <c r="O103" s="246">
        <v>1000</v>
      </c>
      <c r="P103" s="247">
        <v>10</v>
      </c>
      <c r="Q103" s="746"/>
      <c r="R103" s="746"/>
      <c r="S103" s="222"/>
      <c r="T103" s="210">
        <v>10</v>
      </c>
      <c r="U103" s="210"/>
      <c r="V103" s="222">
        <v>1000</v>
      </c>
      <c r="W103" s="223">
        <f t="shared" si="9"/>
        <v>0</v>
      </c>
    </row>
    <row r="104" spans="4:23" ht="12.75">
      <c r="D104" s="122">
        <v>87</v>
      </c>
      <c r="E104" s="136">
        <v>36889</v>
      </c>
      <c r="F104" s="124" t="s">
        <v>241</v>
      </c>
      <c r="G104" s="125">
        <v>61</v>
      </c>
      <c r="H104" s="464">
        <v>617</v>
      </c>
      <c r="I104" s="124">
        <v>35003</v>
      </c>
      <c r="J104" s="137">
        <v>1</v>
      </c>
      <c r="K104" s="194" t="s">
        <v>256</v>
      </c>
      <c r="L104" s="137"/>
      <c r="M104" s="137" t="s">
        <v>257</v>
      </c>
      <c r="N104" s="124" t="s">
        <v>254</v>
      </c>
      <c r="O104" s="246">
        <v>1000</v>
      </c>
      <c r="P104" s="247">
        <v>10</v>
      </c>
      <c r="Q104" s="746"/>
      <c r="R104" s="746"/>
      <c r="S104" s="222"/>
      <c r="T104" s="210">
        <v>10</v>
      </c>
      <c r="U104" s="210"/>
      <c r="V104" s="222">
        <v>1000</v>
      </c>
      <c r="W104" s="223">
        <f t="shared" si="9"/>
        <v>0</v>
      </c>
    </row>
    <row r="105" spans="4:23" ht="12.75">
      <c r="D105" s="122">
        <v>88</v>
      </c>
      <c r="E105" s="136">
        <v>36889</v>
      </c>
      <c r="F105" s="124" t="s">
        <v>241</v>
      </c>
      <c r="G105" s="125">
        <v>61</v>
      </c>
      <c r="H105" s="464">
        <v>617</v>
      </c>
      <c r="I105" s="124">
        <v>35004</v>
      </c>
      <c r="J105" s="137">
        <v>1</v>
      </c>
      <c r="K105" s="194" t="s">
        <v>256</v>
      </c>
      <c r="L105" s="137"/>
      <c r="M105" s="137" t="s">
        <v>257</v>
      </c>
      <c r="N105" s="124" t="s">
        <v>254</v>
      </c>
      <c r="O105" s="246">
        <v>1000</v>
      </c>
      <c r="P105" s="247">
        <v>10</v>
      </c>
      <c r="Q105" s="746"/>
      <c r="R105" s="746"/>
      <c r="S105" s="222"/>
      <c r="T105" s="210">
        <v>10</v>
      </c>
      <c r="U105" s="210"/>
      <c r="V105" s="222">
        <v>1000</v>
      </c>
      <c r="W105" s="223">
        <f t="shared" si="9"/>
        <v>0</v>
      </c>
    </row>
    <row r="106" spans="4:23" ht="12.75">
      <c r="D106" s="122">
        <v>89</v>
      </c>
      <c r="E106" s="136">
        <v>36889</v>
      </c>
      <c r="F106" s="124" t="s">
        <v>241</v>
      </c>
      <c r="G106" s="125">
        <v>61</v>
      </c>
      <c r="H106" s="464">
        <v>617</v>
      </c>
      <c r="I106" s="124">
        <v>35006</v>
      </c>
      <c r="J106" s="137">
        <v>1</v>
      </c>
      <c r="K106" s="194" t="s">
        <v>256</v>
      </c>
      <c r="L106" s="137"/>
      <c r="M106" s="137" t="s">
        <v>257</v>
      </c>
      <c r="N106" s="124" t="s">
        <v>254</v>
      </c>
      <c r="O106" s="246">
        <v>1000</v>
      </c>
      <c r="P106" s="247">
        <v>10</v>
      </c>
      <c r="Q106" s="746"/>
      <c r="R106" s="746"/>
      <c r="S106" s="222"/>
      <c r="T106" s="210">
        <v>10</v>
      </c>
      <c r="U106" s="210"/>
      <c r="V106" s="222">
        <v>1000</v>
      </c>
      <c r="W106" s="223">
        <f t="shared" si="9"/>
        <v>0</v>
      </c>
    </row>
    <row r="107" spans="4:23" ht="12.75">
      <c r="D107" s="122">
        <v>90</v>
      </c>
      <c r="E107" s="136">
        <v>36889</v>
      </c>
      <c r="F107" s="124" t="s">
        <v>241</v>
      </c>
      <c r="G107" s="125">
        <v>61</v>
      </c>
      <c r="H107" s="464">
        <v>617</v>
      </c>
      <c r="I107" s="124">
        <v>35007</v>
      </c>
      <c r="J107" s="137">
        <v>1</v>
      </c>
      <c r="K107" s="194" t="s">
        <v>256</v>
      </c>
      <c r="L107" s="137"/>
      <c r="M107" s="137" t="s">
        <v>257</v>
      </c>
      <c r="N107" s="124" t="s">
        <v>254</v>
      </c>
      <c r="O107" s="246">
        <v>1000</v>
      </c>
      <c r="P107" s="247">
        <v>10</v>
      </c>
      <c r="Q107" s="746"/>
      <c r="R107" s="746"/>
      <c r="S107" s="222"/>
      <c r="T107" s="210">
        <v>10</v>
      </c>
      <c r="U107" s="210"/>
      <c r="V107" s="222">
        <v>1000</v>
      </c>
      <c r="W107" s="223">
        <f t="shared" si="9"/>
        <v>0</v>
      </c>
    </row>
    <row r="108" spans="4:23" ht="12.75">
      <c r="D108" s="122">
        <v>91</v>
      </c>
      <c r="E108" s="136">
        <v>36889</v>
      </c>
      <c r="F108" s="124" t="s">
        <v>241</v>
      </c>
      <c r="G108" s="125">
        <v>61</v>
      </c>
      <c r="H108" s="464">
        <v>617</v>
      </c>
      <c r="I108" s="124">
        <v>35008</v>
      </c>
      <c r="J108" s="137">
        <v>1</v>
      </c>
      <c r="K108" s="194" t="s">
        <v>256</v>
      </c>
      <c r="L108" s="137"/>
      <c r="M108" s="137" t="s">
        <v>257</v>
      </c>
      <c r="N108" s="124" t="s">
        <v>254</v>
      </c>
      <c r="O108" s="246">
        <v>1000</v>
      </c>
      <c r="P108" s="247">
        <v>10</v>
      </c>
      <c r="Q108" s="746"/>
      <c r="R108" s="746"/>
      <c r="S108" s="222"/>
      <c r="T108" s="210">
        <v>10</v>
      </c>
      <c r="U108" s="210"/>
      <c r="V108" s="222">
        <v>1000</v>
      </c>
      <c r="W108" s="223">
        <f t="shared" si="9"/>
        <v>0</v>
      </c>
    </row>
    <row r="109" spans="4:23" ht="12.75">
      <c r="D109" s="122">
        <v>92</v>
      </c>
      <c r="E109" s="136">
        <v>36889</v>
      </c>
      <c r="F109" s="124" t="s">
        <v>241</v>
      </c>
      <c r="G109" s="125">
        <v>61</v>
      </c>
      <c r="H109" s="464">
        <v>617</v>
      </c>
      <c r="I109" s="124">
        <v>35009</v>
      </c>
      <c r="J109" s="137">
        <v>1</v>
      </c>
      <c r="K109" s="194" t="s">
        <v>256</v>
      </c>
      <c r="L109" s="137"/>
      <c r="M109" s="137" t="s">
        <v>257</v>
      </c>
      <c r="N109" s="124" t="s">
        <v>254</v>
      </c>
      <c r="O109" s="246">
        <v>1000</v>
      </c>
      <c r="P109" s="247">
        <v>10</v>
      </c>
      <c r="Q109" s="746"/>
      <c r="R109" s="746"/>
      <c r="S109" s="222"/>
      <c r="T109" s="210">
        <v>10</v>
      </c>
      <c r="U109" s="210"/>
      <c r="V109" s="222">
        <v>1000</v>
      </c>
      <c r="W109" s="223">
        <f t="shared" si="9"/>
        <v>0</v>
      </c>
    </row>
    <row r="110" spans="4:23" ht="12.75">
      <c r="D110" s="122">
        <v>93</v>
      </c>
      <c r="E110" s="136">
        <v>36889</v>
      </c>
      <c r="F110" s="124" t="s">
        <v>241</v>
      </c>
      <c r="G110" s="125">
        <v>61</v>
      </c>
      <c r="H110" s="464">
        <v>617</v>
      </c>
      <c r="I110" s="124">
        <v>127166</v>
      </c>
      <c r="J110" s="137">
        <v>1</v>
      </c>
      <c r="K110" s="194" t="s">
        <v>256</v>
      </c>
      <c r="L110" s="137"/>
      <c r="M110" s="137" t="s">
        <v>257</v>
      </c>
      <c r="N110" s="124" t="s">
        <v>254</v>
      </c>
      <c r="O110" s="246">
        <v>1000</v>
      </c>
      <c r="P110" s="247">
        <v>10</v>
      </c>
      <c r="Q110" s="746"/>
      <c r="R110" s="746"/>
      <c r="S110" s="222"/>
      <c r="T110" s="210">
        <v>10</v>
      </c>
      <c r="U110" s="210"/>
      <c r="V110" s="222">
        <v>1000</v>
      </c>
      <c r="W110" s="223">
        <f t="shared" si="9"/>
        <v>0</v>
      </c>
    </row>
    <row r="111" spans="4:23" ht="12.75">
      <c r="D111" s="122">
        <v>94</v>
      </c>
      <c r="E111" s="136">
        <v>36889</v>
      </c>
      <c r="F111" s="124" t="s">
        <v>241</v>
      </c>
      <c r="G111" s="125">
        <v>61</v>
      </c>
      <c r="H111" s="464">
        <v>617</v>
      </c>
      <c r="I111" s="124">
        <v>127145</v>
      </c>
      <c r="J111" s="137">
        <v>1</v>
      </c>
      <c r="K111" s="194" t="s">
        <v>256</v>
      </c>
      <c r="L111" s="137"/>
      <c r="M111" s="137" t="s">
        <v>257</v>
      </c>
      <c r="N111" s="124" t="s">
        <v>254</v>
      </c>
      <c r="O111" s="246">
        <v>1000</v>
      </c>
      <c r="P111" s="247">
        <v>10</v>
      </c>
      <c r="Q111" s="746"/>
      <c r="R111" s="746"/>
      <c r="S111" s="222"/>
      <c r="T111" s="210">
        <v>10</v>
      </c>
      <c r="U111" s="210"/>
      <c r="V111" s="222">
        <v>1000</v>
      </c>
      <c r="W111" s="223">
        <f t="shared" si="9"/>
        <v>0</v>
      </c>
    </row>
    <row r="112" spans="4:23" ht="12.75">
      <c r="D112" s="122">
        <v>95</v>
      </c>
      <c r="E112" s="136">
        <v>36889</v>
      </c>
      <c r="F112" s="124" t="s">
        <v>241</v>
      </c>
      <c r="G112" s="125">
        <v>61</v>
      </c>
      <c r="H112" s="464">
        <v>617</v>
      </c>
      <c r="I112" s="124">
        <v>127144</v>
      </c>
      <c r="J112" s="137">
        <v>1</v>
      </c>
      <c r="K112" s="194" t="s">
        <v>256</v>
      </c>
      <c r="L112" s="137"/>
      <c r="M112" s="137" t="s">
        <v>257</v>
      </c>
      <c r="N112" s="124" t="s">
        <v>254</v>
      </c>
      <c r="O112" s="246">
        <v>1000</v>
      </c>
      <c r="P112" s="247">
        <v>10</v>
      </c>
      <c r="Q112" s="746"/>
      <c r="R112" s="746"/>
      <c r="S112" s="222"/>
      <c r="T112" s="210">
        <v>10</v>
      </c>
      <c r="U112" s="210"/>
      <c r="V112" s="222">
        <v>1000</v>
      </c>
      <c r="W112" s="223">
        <f aca="true" t="shared" si="10" ref="W112:W176">IF(P112=0,"N/A",+O112-V112)</f>
        <v>0</v>
      </c>
    </row>
    <row r="113" spans="4:23" ht="12.75">
      <c r="D113" s="122">
        <v>96</v>
      </c>
      <c r="E113" s="136">
        <v>36889</v>
      </c>
      <c r="F113" s="124" t="s">
        <v>241</v>
      </c>
      <c r="G113" s="125">
        <v>61</v>
      </c>
      <c r="H113" s="464">
        <v>617</v>
      </c>
      <c r="I113" s="124">
        <v>35005</v>
      </c>
      <c r="J113" s="137">
        <v>1</v>
      </c>
      <c r="K113" s="194" t="s">
        <v>252</v>
      </c>
      <c r="L113" s="137"/>
      <c r="M113" s="137" t="s">
        <v>83</v>
      </c>
      <c r="N113" s="124" t="s">
        <v>254</v>
      </c>
      <c r="O113" s="246">
        <v>800</v>
      </c>
      <c r="P113" s="247">
        <v>10</v>
      </c>
      <c r="Q113" s="746"/>
      <c r="R113" s="746"/>
      <c r="S113" s="222"/>
      <c r="T113" s="210">
        <v>10</v>
      </c>
      <c r="U113" s="210"/>
      <c r="V113" s="222">
        <v>800</v>
      </c>
      <c r="W113" s="223">
        <f t="shared" si="10"/>
        <v>0</v>
      </c>
    </row>
    <row r="114" spans="4:23" ht="12.75">
      <c r="D114" s="122">
        <v>97</v>
      </c>
      <c r="E114" s="136">
        <v>36889</v>
      </c>
      <c r="F114" s="124" t="s">
        <v>241</v>
      </c>
      <c r="G114" s="125">
        <v>61</v>
      </c>
      <c r="H114" s="464">
        <v>617</v>
      </c>
      <c r="I114" s="124">
        <v>35058</v>
      </c>
      <c r="J114" s="137">
        <v>1</v>
      </c>
      <c r="K114" s="194" t="s">
        <v>252</v>
      </c>
      <c r="L114" s="137"/>
      <c r="M114" s="137"/>
      <c r="N114" s="124" t="s">
        <v>254</v>
      </c>
      <c r="O114" s="246">
        <v>800</v>
      </c>
      <c r="P114" s="247">
        <v>10</v>
      </c>
      <c r="Q114" s="746"/>
      <c r="R114" s="746"/>
      <c r="S114" s="222"/>
      <c r="T114" s="210">
        <v>10</v>
      </c>
      <c r="U114" s="210"/>
      <c r="V114" s="222">
        <v>800</v>
      </c>
      <c r="W114" s="223">
        <f t="shared" si="10"/>
        <v>0</v>
      </c>
    </row>
    <row r="115" spans="4:23" ht="12.75">
      <c r="D115" s="122">
        <v>98</v>
      </c>
      <c r="E115" s="136">
        <v>36889</v>
      </c>
      <c r="F115" s="124" t="s">
        <v>241</v>
      </c>
      <c r="G115" s="125">
        <v>61</v>
      </c>
      <c r="H115" s="464">
        <v>617</v>
      </c>
      <c r="I115" s="124">
        <v>35077</v>
      </c>
      <c r="J115" s="137">
        <v>1</v>
      </c>
      <c r="K115" s="194" t="s">
        <v>252</v>
      </c>
      <c r="L115" s="137"/>
      <c r="M115" s="137"/>
      <c r="N115" s="124" t="s">
        <v>254</v>
      </c>
      <c r="O115" s="246">
        <v>800</v>
      </c>
      <c r="P115" s="247">
        <v>10</v>
      </c>
      <c r="Q115" s="746"/>
      <c r="R115" s="746"/>
      <c r="S115" s="222"/>
      <c r="T115" s="210">
        <v>10</v>
      </c>
      <c r="U115" s="210"/>
      <c r="V115" s="222">
        <v>800</v>
      </c>
      <c r="W115" s="223">
        <f t="shared" si="10"/>
        <v>0</v>
      </c>
    </row>
    <row r="116" spans="4:23" ht="12.75">
      <c r="D116" s="122">
        <v>99</v>
      </c>
      <c r="E116" s="136">
        <v>36889</v>
      </c>
      <c r="F116" s="124" t="s">
        <v>241</v>
      </c>
      <c r="G116" s="125">
        <v>61</v>
      </c>
      <c r="H116" s="464">
        <v>617</v>
      </c>
      <c r="I116" s="124">
        <v>35076</v>
      </c>
      <c r="J116" s="137">
        <v>1</v>
      </c>
      <c r="K116" s="194" t="s">
        <v>252</v>
      </c>
      <c r="L116" s="137"/>
      <c r="M116" s="137"/>
      <c r="N116" s="124" t="s">
        <v>254</v>
      </c>
      <c r="O116" s="246">
        <v>800</v>
      </c>
      <c r="P116" s="247">
        <v>10</v>
      </c>
      <c r="Q116" s="746"/>
      <c r="R116" s="746"/>
      <c r="S116" s="222"/>
      <c r="T116" s="210">
        <v>10</v>
      </c>
      <c r="U116" s="210"/>
      <c r="V116" s="222">
        <v>800</v>
      </c>
      <c r="W116" s="223">
        <f t="shared" si="10"/>
        <v>0</v>
      </c>
    </row>
    <row r="117" spans="4:23" ht="12.75">
      <c r="D117" s="122">
        <v>100</v>
      </c>
      <c r="E117" s="136">
        <v>36889</v>
      </c>
      <c r="F117" s="124" t="s">
        <v>241</v>
      </c>
      <c r="G117" s="125">
        <v>61</v>
      </c>
      <c r="H117" s="464">
        <v>617</v>
      </c>
      <c r="I117" s="124">
        <v>35075</v>
      </c>
      <c r="J117" s="137">
        <v>1</v>
      </c>
      <c r="K117" s="194" t="s">
        <v>252</v>
      </c>
      <c r="L117" s="137"/>
      <c r="M117" s="137"/>
      <c r="N117" s="124" t="s">
        <v>254</v>
      </c>
      <c r="O117" s="246">
        <v>800</v>
      </c>
      <c r="P117" s="247">
        <v>10</v>
      </c>
      <c r="Q117" s="746"/>
      <c r="R117" s="746"/>
      <c r="S117" s="222"/>
      <c r="T117" s="210">
        <v>10</v>
      </c>
      <c r="U117" s="210"/>
      <c r="V117" s="222">
        <v>800</v>
      </c>
      <c r="W117" s="223">
        <f t="shared" si="10"/>
        <v>0</v>
      </c>
    </row>
    <row r="118" spans="4:23" ht="12.75">
      <c r="D118" s="122">
        <v>101</v>
      </c>
      <c r="E118" s="136">
        <v>36889</v>
      </c>
      <c r="F118" s="124" t="s">
        <v>241</v>
      </c>
      <c r="G118" s="125">
        <v>61</v>
      </c>
      <c r="H118" s="464">
        <v>617</v>
      </c>
      <c r="I118" s="124">
        <v>35074</v>
      </c>
      <c r="J118" s="137">
        <v>1</v>
      </c>
      <c r="K118" s="194" t="s">
        <v>252</v>
      </c>
      <c r="L118" s="137"/>
      <c r="M118" s="137"/>
      <c r="N118" s="124" t="s">
        <v>254</v>
      </c>
      <c r="O118" s="246">
        <v>800</v>
      </c>
      <c r="P118" s="247">
        <v>10</v>
      </c>
      <c r="Q118" s="746"/>
      <c r="R118" s="746"/>
      <c r="S118" s="222"/>
      <c r="T118" s="210">
        <v>10</v>
      </c>
      <c r="U118" s="210"/>
      <c r="V118" s="222">
        <v>800</v>
      </c>
      <c r="W118" s="223">
        <f t="shared" si="10"/>
        <v>0</v>
      </c>
    </row>
    <row r="119" spans="4:23" ht="12.75">
      <c r="D119" s="122">
        <v>102</v>
      </c>
      <c r="E119" s="136">
        <v>36889</v>
      </c>
      <c r="F119" s="124" t="s">
        <v>241</v>
      </c>
      <c r="G119" s="125">
        <v>61</v>
      </c>
      <c r="H119" s="464">
        <v>617</v>
      </c>
      <c r="I119" s="124">
        <v>35061</v>
      </c>
      <c r="J119" s="137">
        <v>1</v>
      </c>
      <c r="K119" s="194" t="s">
        <v>252</v>
      </c>
      <c r="L119" s="137"/>
      <c r="M119" s="137"/>
      <c r="N119" s="124" t="s">
        <v>254</v>
      </c>
      <c r="O119" s="246">
        <v>800</v>
      </c>
      <c r="P119" s="247">
        <v>10</v>
      </c>
      <c r="Q119" s="746"/>
      <c r="R119" s="746"/>
      <c r="S119" s="222"/>
      <c r="T119" s="210">
        <v>10</v>
      </c>
      <c r="U119" s="210"/>
      <c r="V119" s="222">
        <v>800</v>
      </c>
      <c r="W119" s="223">
        <f t="shared" si="10"/>
        <v>0</v>
      </c>
    </row>
    <row r="120" spans="4:23" ht="12.75">
      <c r="D120" s="122">
        <v>103</v>
      </c>
      <c r="E120" s="136">
        <v>36846</v>
      </c>
      <c r="F120" s="124" t="s">
        <v>241</v>
      </c>
      <c r="G120" s="125">
        <v>61</v>
      </c>
      <c r="H120" s="464">
        <v>617</v>
      </c>
      <c r="I120" s="124"/>
      <c r="J120" s="137">
        <v>1</v>
      </c>
      <c r="K120" s="194" t="s">
        <v>258</v>
      </c>
      <c r="L120" s="137"/>
      <c r="M120" s="137"/>
      <c r="N120" s="124" t="s">
        <v>254</v>
      </c>
      <c r="O120" s="246">
        <v>1200</v>
      </c>
      <c r="P120" s="247">
        <v>10</v>
      </c>
      <c r="Q120" s="746"/>
      <c r="R120" s="746"/>
      <c r="S120" s="222"/>
      <c r="T120" s="210">
        <v>10</v>
      </c>
      <c r="U120" s="210"/>
      <c r="V120" s="222">
        <v>1200</v>
      </c>
      <c r="W120" s="223">
        <f t="shared" si="10"/>
        <v>0</v>
      </c>
    </row>
    <row r="121" spans="4:23" ht="12.75">
      <c r="D121" s="122">
        <v>104</v>
      </c>
      <c r="E121" s="136">
        <v>36846</v>
      </c>
      <c r="F121" s="124" t="s">
        <v>241</v>
      </c>
      <c r="G121" s="125">
        <v>61</v>
      </c>
      <c r="H121" s="464">
        <v>617</v>
      </c>
      <c r="I121" s="124">
        <v>35461</v>
      </c>
      <c r="J121" s="137">
        <v>1</v>
      </c>
      <c r="K121" s="194" t="s">
        <v>259</v>
      </c>
      <c r="L121" s="137"/>
      <c r="M121" s="137"/>
      <c r="N121" s="124" t="s">
        <v>254</v>
      </c>
      <c r="O121" s="246">
        <v>1200</v>
      </c>
      <c r="P121" s="247">
        <v>10</v>
      </c>
      <c r="Q121" s="746"/>
      <c r="R121" s="746"/>
      <c r="S121" s="222"/>
      <c r="T121" s="210">
        <v>10</v>
      </c>
      <c r="U121" s="210"/>
      <c r="V121" s="222">
        <v>1200</v>
      </c>
      <c r="W121" s="223">
        <f t="shared" si="10"/>
        <v>0</v>
      </c>
    </row>
    <row r="122" spans="4:23" ht="12.75">
      <c r="D122" s="122">
        <v>105</v>
      </c>
      <c r="E122" s="136">
        <v>36846</v>
      </c>
      <c r="F122" s="124" t="s">
        <v>241</v>
      </c>
      <c r="G122" s="125">
        <v>61</v>
      </c>
      <c r="H122" s="464">
        <v>617</v>
      </c>
      <c r="I122" s="124">
        <v>35027</v>
      </c>
      <c r="J122" s="137">
        <v>1</v>
      </c>
      <c r="K122" s="194" t="s">
        <v>260</v>
      </c>
      <c r="L122" s="137"/>
      <c r="M122" s="137"/>
      <c r="N122" s="124" t="s">
        <v>254</v>
      </c>
      <c r="O122" s="246">
        <v>600</v>
      </c>
      <c r="P122" s="247">
        <v>10</v>
      </c>
      <c r="Q122" s="746"/>
      <c r="R122" s="746"/>
      <c r="S122" s="222"/>
      <c r="T122" s="210">
        <v>10</v>
      </c>
      <c r="U122" s="210"/>
      <c r="V122" s="222">
        <v>600</v>
      </c>
      <c r="W122" s="223">
        <f t="shared" si="10"/>
        <v>0</v>
      </c>
    </row>
    <row r="123" spans="4:23" ht="12.75">
      <c r="D123" s="122">
        <v>106</v>
      </c>
      <c r="E123" s="136">
        <v>36846</v>
      </c>
      <c r="F123" s="124" t="s">
        <v>241</v>
      </c>
      <c r="G123" s="125">
        <v>61</v>
      </c>
      <c r="H123" s="464">
        <v>617</v>
      </c>
      <c r="I123" s="124">
        <v>127161</v>
      </c>
      <c r="J123" s="137">
        <v>1</v>
      </c>
      <c r="K123" s="194" t="s">
        <v>261</v>
      </c>
      <c r="L123" s="137"/>
      <c r="M123" s="137"/>
      <c r="N123" s="124" t="s">
        <v>254</v>
      </c>
      <c r="O123" s="246">
        <v>400</v>
      </c>
      <c r="P123" s="247">
        <v>10</v>
      </c>
      <c r="Q123" s="746"/>
      <c r="R123" s="746"/>
      <c r="S123" s="222"/>
      <c r="T123" s="210">
        <v>10</v>
      </c>
      <c r="U123" s="210"/>
      <c r="V123" s="222">
        <v>400</v>
      </c>
      <c r="W123" s="223">
        <f t="shared" si="10"/>
        <v>0</v>
      </c>
    </row>
    <row r="124" spans="4:23" ht="12.75">
      <c r="D124" s="122">
        <v>107</v>
      </c>
      <c r="E124" s="136">
        <v>36846</v>
      </c>
      <c r="F124" s="124" t="s">
        <v>241</v>
      </c>
      <c r="G124" s="125">
        <v>61</v>
      </c>
      <c r="H124" s="464">
        <v>617</v>
      </c>
      <c r="I124" s="124">
        <v>35043</v>
      </c>
      <c r="J124" s="137">
        <v>1</v>
      </c>
      <c r="K124" s="194" t="s">
        <v>244</v>
      </c>
      <c r="L124" s="137"/>
      <c r="M124" s="137"/>
      <c r="N124" s="124" t="s">
        <v>254</v>
      </c>
      <c r="O124" s="246">
        <v>600</v>
      </c>
      <c r="P124" s="247">
        <v>10</v>
      </c>
      <c r="Q124" s="746"/>
      <c r="R124" s="746"/>
      <c r="S124" s="222"/>
      <c r="T124" s="210">
        <v>10</v>
      </c>
      <c r="U124" s="210"/>
      <c r="V124" s="222">
        <v>600</v>
      </c>
      <c r="W124" s="223">
        <f t="shared" si="10"/>
        <v>0</v>
      </c>
    </row>
    <row r="125" spans="4:23" ht="12.75">
      <c r="D125" s="122">
        <v>108</v>
      </c>
      <c r="E125" s="136">
        <v>36846</v>
      </c>
      <c r="F125" s="124" t="s">
        <v>241</v>
      </c>
      <c r="G125" s="125">
        <v>61</v>
      </c>
      <c r="H125" s="464">
        <v>617</v>
      </c>
      <c r="I125" s="124">
        <v>35134</v>
      </c>
      <c r="J125" s="137">
        <v>1</v>
      </c>
      <c r="K125" s="194" t="s">
        <v>40</v>
      </c>
      <c r="L125" s="137"/>
      <c r="M125" s="137"/>
      <c r="N125" s="124" t="s">
        <v>254</v>
      </c>
      <c r="O125" s="246">
        <v>2664.81</v>
      </c>
      <c r="P125" s="247">
        <v>10</v>
      </c>
      <c r="Q125" s="746"/>
      <c r="R125" s="746"/>
      <c r="S125" s="222"/>
      <c r="T125" s="210">
        <v>10</v>
      </c>
      <c r="U125" s="210"/>
      <c r="V125" s="222">
        <v>2664.81</v>
      </c>
      <c r="W125" s="223">
        <f t="shared" si="10"/>
        <v>0</v>
      </c>
    </row>
    <row r="126" spans="4:23" ht="12.75">
      <c r="D126" s="122">
        <v>109</v>
      </c>
      <c r="E126" s="136">
        <v>36846</v>
      </c>
      <c r="F126" s="124" t="s">
        <v>241</v>
      </c>
      <c r="G126" s="125">
        <v>61</v>
      </c>
      <c r="H126" s="464">
        <v>617</v>
      </c>
      <c r="I126" s="124">
        <v>35840</v>
      </c>
      <c r="J126" s="137">
        <v>1</v>
      </c>
      <c r="K126" s="194" t="s">
        <v>262</v>
      </c>
      <c r="L126" s="137"/>
      <c r="M126" s="137"/>
      <c r="N126" s="124" t="s">
        <v>254</v>
      </c>
      <c r="O126" s="246">
        <v>600</v>
      </c>
      <c r="P126" s="247">
        <v>10</v>
      </c>
      <c r="Q126" s="746"/>
      <c r="R126" s="746"/>
      <c r="S126" s="222"/>
      <c r="T126" s="210">
        <v>10</v>
      </c>
      <c r="U126" s="210"/>
      <c r="V126" s="222">
        <v>600</v>
      </c>
      <c r="W126" s="223">
        <f t="shared" si="10"/>
        <v>0</v>
      </c>
    </row>
    <row r="127" spans="4:23" ht="12.75">
      <c r="D127" s="122">
        <v>110</v>
      </c>
      <c r="E127" s="136">
        <v>39097</v>
      </c>
      <c r="F127" s="124" t="s">
        <v>241</v>
      </c>
      <c r="G127" s="319">
        <v>61</v>
      </c>
      <c r="H127" s="464">
        <v>617</v>
      </c>
      <c r="I127" s="319"/>
      <c r="J127" s="286">
        <v>1</v>
      </c>
      <c r="K127" s="545" t="s">
        <v>251</v>
      </c>
      <c r="L127" s="286"/>
      <c r="M127" s="286"/>
      <c r="N127" s="319" t="s">
        <v>254</v>
      </c>
      <c r="O127" s="546">
        <v>600</v>
      </c>
      <c r="P127" s="325">
        <v>10</v>
      </c>
      <c r="Q127" s="316">
        <f>IF(P127=0,"N/A",+O127/P127)</f>
        <v>60</v>
      </c>
      <c r="R127" s="316">
        <f>IF(P127=0,"N/A",+Q127/12)</f>
        <v>5</v>
      </c>
      <c r="S127" s="316"/>
      <c r="T127" s="314">
        <v>6</v>
      </c>
      <c r="U127" s="210">
        <v>5</v>
      </c>
      <c r="V127" s="222">
        <f>IF(P127=0,"N/A",+Q127*T127+R127*U127)</f>
        <v>385</v>
      </c>
      <c r="W127" s="223">
        <f t="shared" si="10"/>
        <v>215</v>
      </c>
    </row>
    <row r="128" spans="4:23" ht="12.75">
      <c r="D128" s="122">
        <v>111</v>
      </c>
      <c r="E128" s="136">
        <v>36889</v>
      </c>
      <c r="F128" s="124" t="s">
        <v>241</v>
      </c>
      <c r="G128" s="125">
        <v>61</v>
      </c>
      <c r="H128" s="464">
        <v>617</v>
      </c>
      <c r="I128" s="124">
        <v>35130</v>
      </c>
      <c r="J128" s="137">
        <v>1</v>
      </c>
      <c r="K128" s="194" t="s">
        <v>829</v>
      </c>
      <c r="L128" s="137"/>
      <c r="M128" s="137"/>
      <c r="N128" s="124" t="s">
        <v>254</v>
      </c>
      <c r="O128" s="246">
        <v>1382.4</v>
      </c>
      <c r="P128" s="247">
        <v>10</v>
      </c>
      <c r="Q128" s="746"/>
      <c r="R128" s="746"/>
      <c r="S128" s="222"/>
      <c r="T128" s="210">
        <v>10</v>
      </c>
      <c r="U128" s="210"/>
      <c r="V128" s="222">
        <v>1382.4</v>
      </c>
      <c r="W128" s="223">
        <f t="shared" si="10"/>
        <v>0</v>
      </c>
    </row>
    <row r="129" spans="4:23" ht="12.75">
      <c r="D129" s="122">
        <v>112</v>
      </c>
      <c r="E129" s="136">
        <v>36889</v>
      </c>
      <c r="F129" s="124" t="s">
        <v>241</v>
      </c>
      <c r="G129" s="125">
        <v>61</v>
      </c>
      <c r="H129" s="464">
        <v>617</v>
      </c>
      <c r="I129" s="124">
        <v>35033</v>
      </c>
      <c r="J129" s="137">
        <v>1</v>
      </c>
      <c r="K129" s="194" t="s">
        <v>263</v>
      </c>
      <c r="L129" s="137"/>
      <c r="M129" s="137"/>
      <c r="N129" s="124" t="s">
        <v>254</v>
      </c>
      <c r="O129" s="246">
        <v>1382.4</v>
      </c>
      <c r="P129" s="247">
        <v>10</v>
      </c>
      <c r="Q129" s="746"/>
      <c r="R129" s="746"/>
      <c r="S129" s="222"/>
      <c r="T129" s="210">
        <v>10</v>
      </c>
      <c r="U129" s="210"/>
      <c r="V129" s="222">
        <v>1382.4</v>
      </c>
      <c r="W129" s="223">
        <f t="shared" si="10"/>
        <v>0</v>
      </c>
    </row>
    <row r="130" spans="4:23" ht="12.75">
      <c r="D130" s="122">
        <v>113</v>
      </c>
      <c r="E130" s="136">
        <v>36889</v>
      </c>
      <c r="F130" s="124" t="s">
        <v>241</v>
      </c>
      <c r="G130" s="125">
        <v>61</v>
      </c>
      <c r="H130" s="464">
        <v>617</v>
      </c>
      <c r="I130" s="124">
        <v>35034</v>
      </c>
      <c r="J130" s="137">
        <v>1</v>
      </c>
      <c r="K130" s="194" t="s">
        <v>263</v>
      </c>
      <c r="L130" s="137"/>
      <c r="M130" s="137"/>
      <c r="N130" s="124" t="s">
        <v>254</v>
      </c>
      <c r="O130" s="246">
        <v>1382.4</v>
      </c>
      <c r="P130" s="247">
        <v>10</v>
      </c>
      <c r="Q130" s="746"/>
      <c r="R130" s="746"/>
      <c r="S130" s="222"/>
      <c r="T130" s="210">
        <v>10</v>
      </c>
      <c r="U130" s="210"/>
      <c r="V130" s="222">
        <v>1382.4</v>
      </c>
      <c r="W130" s="223">
        <f t="shared" si="10"/>
        <v>0</v>
      </c>
    </row>
    <row r="131" spans="4:23" ht="12.75">
      <c r="D131" s="122">
        <v>114</v>
      </c>
      <c r="E131" s="136">
        <v>36889</v>
      </c>
      <c r="F131" s="124" t="s">
        <v>241</v>
      </c>
      <c r="G131" s="125">
        <v>61</v>
      </c>
      <c r="H131" s="464">
        <v>617</v>
      </c>
      <c r="I131" s="124">
        <v>35035</v>
      </c>
      <c r="J131" s="137">
        <v>1</v>
      </c>
      <c r="K131" s="194" t="s">
        <v>263</v>
      </c>
      <c r="L131" s="137"/>
      <c r="M131" s="137"/>
      <c r="N131" s="124" t="s">
        <v>254</v>
      </c>
      <c r="O131" s="246">
        <v>1382.4</v>
      </c>
      <c r="P131" s="247">
        <v>10</v>
      </c>
      <c r="Q131" s="746"/>
      <c r="R131" s="746"/>
      <c r="S131" s="222"/>
      <c r="T131" s="210">
        <v>10</v>
      </c>
      <c r="U131" s="210"/>
      <c r="V131" s="222">
        <v>1382.4</v>
      </c>
      <c r="W131" s="223">
        <f t="shared" si="10"/>
        <v>0</v>
      </c>
    </row>
    <row r="132" spans="4:23" ht="12.75">
      <c r="D132" s="122">
        <v>115</v>
      </c>
      <c r="E132" s="136">
        <v>36889</v>
      </c>
      <c r="F132" s="124" t="s">
        <v>241</v>
      </c>
      <c r="G132" s="125">
        <v>61</v>
      </c>
      <c r="H132" s="464">
        <v>617</v>
      </c>
      <c r="I132" s="124">
        <v>35036</v>
      </c>
      <c r="J132" s="137">
        <v>1</v>
      </c>
      <c r="K132" s="194" t="s">
        <v>263</v>
      </c>
      <c r="L132" s="137"/>
      <c r="M132" s="137"/>
      <c r="N132" s="124" t="s">
        <v>254</v>
      </c>
      <c r="O132" s="246">
        <v>1382.4</v>
      </c>
      <c r="P132" s="247">
        <v>10</v>
      </c>
      <c r="Q132" s="746"/>
      <c r="R132" s="746"/>
      <c r="S132" s="222"/>
      <c r="T132" s="210">
        <v>10</v>
      </c>
      <c r="U132" s="210"/>
      <c r="V132" s="222">
        <v>1382.4</v>
      </c>
      <c r="W132" s="223">
        <f t="shared" si="10"/>
        <v>0</v>
      </c>
    </row>
    <row r="133" spans="4:23" ht="12.75">
      <c r="D133" s="122">
        <v>116</v>
      </c>
      <c r="E133" s="136">
        <v>36889</v>
      </c>
      <c r="F133" s="124" t="s">
        <v>241</v>
      </c>
      <c r="G133" s="125">
        <v>61</v>
      </c>
      <c r="H133" s="464">
        <v>617</v>
      </c>
      <c r="I133" s="124">
        <v>35037</v>
      </c>
      <c r="J133" s="137">
        <v>1</v>
      </c>
      <c r="K133" s="194" t="s">
        <v>263</v>
      </c>
      <c r="L133" s="137"/>
      <c r="M133" s="137"/>
      <c r="N133" s="124" t="s">
        <v>254</v>
      </c>
      <c r="O133" s="246">
        <v>1382.4</v>
      </c>
      <c r="P133" s="247">
        <v>10</v>
      </c>
      <c r="Q133" s="746"/>
      <c r="R133" s="746"/>
      <c r="S133" s="222"/>
      <c r="T133" s="210">
        <v>10</v>
      </c>
      <c r="U133" s="210"/>
      <c r="V133" s="222">
        <v>1382.4</v>
      </c>
      <c r="W133" s="223">
        <f t="shared" si="10"/>
        <v>0</v>
      </c>
    </row>
    <row r="134" spans="4:23" ht="12.75">
      <c r="D134" s="122">
        <v>117</v>
      </c>
      <c r="E134" s="136">
        <v>36889</v>
      </c>
      <c r="F134" s="124" t="s">
        <v>241</v>
      </c>
      <c r="G134" s="125">
        <v>61</v>
      </c>
      <c r="H134" s="464">
        <v>617</v>
      </c>
      <c r="I134" s="124">
        <v>35038</v>
      </c>
      <c r="J134" s="137">
        <v>1</v>
      </c>
      <c r="K134" s="194" t="s">
        <v>263</v>
      </c>
      <c r="L134" s="137"/>
      <c r="M134" s="137"/>
      <c r="N134" s="124" t="s">
        <v>254</v>
      </c>
      <c r="O134" s="246">
        <v>1382.4</v>
      </c>
      <c r="P134" s="247">
        <v>10</v>
      </c>
      <c r="Q134" s="746"/>
      <c r="R134" s="746"/>
      <c r="S134" s="222"/>
      <c r="T134" s="210">
        <v>10</v>
      </c>
      <c r="U134" s="210"/>
      <c r="V134" s="222">
        <v>1382.4</v>
      </c>
      <c r="W134" s="223">
        <f t="shared" si="10"/>
        <v>0</v>
      </c>
    </row>
    <row r="135" spans="4:23" ht="12.75">
      <c r="D135" s="122">
        <v>118</v>
      </c>
      <c r="E135" s="136">
        <v>36889</v>
      </c>
      <c r="F135" s="124" t="s">
        <v>241</v>
      </c>
      <c r="G135" s="125">
        <v>61</v>
      </c>
      <c r="H135" s="464">
        <v>617</v>
      </c>
      <c r="I135" s="124">
        <v>35039</v>
      </c>
      <c r="J135" s="137">
        <v>1</v>
      </c>
      <c r="K135" s="194" t="s">
        <v>263</v>
      </c>
      <c r="L135" s="150"/>
      <c r="M135" s="150"/>
      <c r="N135" s="124" t="s">
        <v>254</v>
      </c>
      <c r="O135" s="246">
        <v>1382.4</v>
      </c>
      <c r="P135" s="247">
        <v>10</v>
      </c>
      <c r="Q135" s="746"/>
      <c r="R135" s="746"/>
      <c r="S135" s="222"/>
      <c r="T135" s="210">
        <v>10</v>
      </c>
      <c r="U135" s="210"/>
      <c r="V135" s="222">
        <v>1382.4</v>
      </c>
      <c r="W135" s="223">
        <f t="shared" si="10"/>
        <v>0</v>
      </c>
    </row>
    <row r="136" spans="4:23" ht="12.75">
      <c r="D136" s="122">
        <v>119</v>
      </c>
      <c r="E136" s="136">
        <v>36889</v>
      </c>
      <c r="F136" s="124" t="s">
        <v>241</v>
      </c>
      <c r="G136" s="125">
        <v>61</v>
      </c>
      <c r="H136" s="464">
        <v>617</v>
      </c>
      <c r="I136" s="124">
        <v>35055</v>
      </c>
      <c r="J136" s="137">
        <v>1</v>
      </c>
      <c r="K136" s="194" t="s">
        <v>263</v>
      </c>
      <c r="L136" s="150"/>
      <c r="M136" s="150"/>
      <c r="N136" s="124" t="s">
        <v>254</v>
      </c>
      <c r="O136" s="246">
        <v>1382.4</v>
      </c>
      <c r="P136" s="247">
        <v>10</v>
      </c>
      <c r="Q136" s="746"/>
      <c r="R136" s="746"/>
      <c r="S136" s="222"/>
      <c r="T136" s="210">
        <v>10</v>
      </c>
      <c r="U136" s="210"/>
      <c r="V136" s="222">
        <v>1382.4</v>
      </c>
      <c r="W136" s="223">
        <f t="shared" si="10"/>
        <v>0</v>
      </c>
    </row>
    <row r="137" spans="4:23" ht="12.75">
      <c r="D137" s="122">
        <v>120</v>
      </c>
      <c r="E137" s="136">
        <v>36889</v>
      </c>
      <c r="F137" s="124" t="s">
        <v>241</v>
      </c>
      <c r="G137" s="125">
        <v>61</v>
      </c>
      <c r="H137" s="464">
        <v>617</v>
      </c>
      <c r="I137" s="124"/>
      <c r="J137" s="137">
        <v>1</v>
      </c>
      <c r="K137" s="194" t="s">
        <v>260</v>
      </c>
      <c r="L137" s="137"/>
      <c r="M137" s="137"/>
      <c r="N137" s="124" t="s">
        <v>254</v>
      </c>
      <c r="O137" s="246">
        <v>1200</v>
      </c>
      <c r="P137" s="247">
        <v>10</v>
      </c>
      <c r="Q137" s="746"/>
      <c r="R137" s="746"/>
      <c r="S137" s="222"/>
      <c r="T137" s="210">
        <v>10</v>
      </c>
      <c r="U137" s="210"/>
      <c r="V137" s="222">
        <v>1200</v>
      </c>
      <c r="W137" s="223">
        <f t="shared" si="10"/>
        <v>0</v>
      </c>
    </row>
    <row r="138" spans="4:23" ht="12.75">
      <c r="D138" s="122">
        <v>121</v>
      </c>
      <c r="E138" s="136">
        <v>36889</v>
      </c>
      <c r="F138" s="124" t="s">
        <v>241</v>
      </c>
      <c r="G138" s="125">
        <v>61</v>
      </c>
      <c r="H138" s="464">
        <v>617</v>
      </c>
      <c r="I138" s="124">
        <v>35172</v>
      </c>
      <c r="J138" s="137">
        <v>1</v>
      </c>
      <c r="K138" s="194" t="s">
        <v>264</v>
      </c>
      <c r="L138" s="137"/>
      <c r="M138" s="137"/>
      <c r="N138" s="124" t="s">
        <v>254</v>
      </c>
      <c r="O138" s="246">
        <v>5000</v>
      </c>
      <c r="P138" s="247">
        <v>10</v>
      </c>
      <c r="Q138" s="746"/>
      <c r="R138" s="746"/>
      <c r="S138" s="222"/>
      <c r="T138" s="210">
        <v>10</v>
      </c>
      <c r="U138" s="210"/>
      <c r="V138" s="222">
        <v>5000</v>
      </c>
      <c r="W138" s="223">
        <f t="shared" si="10"/>
        <v>0</v>
      </c>
    </row>
    <row r="139" spans="4:23" ht="12.75">
      <c r="D139" s="122">
        <v>122</v>
      </c>
      <c r="E139" s="136">
        <v>36846</v>
      </c>
      <c r="F139" s="124" t="s">
        <v>241</v>
      </c>
      <c r="G139" s="125">
        <v>61</v>
      </c>
      <c r="H139" s="464">
        <v>617</v>
      </c>
      <c r="I139" s="124"/>
      <c r="J139" s="137">
        <v>1</v>
      </c>
      <c r="K139" s="194" t="s">
        <v>41</v>
      </c>
      <c r="L139" s="137"/>
      <c r="M139" s="137"/>
      <c r="N139" s="124" t="s">
        <v>254</v>
      </c>
      <c r="O139" s="246">
        <v>8600</v>
      </c>
      <c r="P139" s="247">
        <v>10</v>
      </c>
      <c r="Q139" s="746"/>
      <c r="R139" s="746"/>
      <c r="S139" s="222"/>
      <c r="T139" s="210">
        <v>10</v>
      </c>
      <c r="U139" s="210"/>
      <c r="V139" s="222">
        <v>8600</v>
      </c>
      <c r="W139" s="223">
        <f t="shared" si="10"/>
        <v>0</v>
      </c>
    </row>
    <row r="140" spans="4:23" ht="12.75">
      <c r="D140" s="122">
        <v>123</v>
      </c>
      <c r="E140" s="136">
        <v>36846</v>
      </c>
      <c r="F140" s="124" t="s">
        <v>241</v>
      </c>
      <c r="G140" s="125">
        <v>61</v>
      </c>
      <c r="H140" s="464">
        <v>617</v>
      </c>
      <c r="I140" s="124"/>
      <c r="J140" s="137">
        <v>11</v>
      </c>
      <c r="K140" s="194" t="s">
        <v>268</v>
      </c>
      <c r="L140" s="137"/>
      <c r="M140" s="137"/>
      <c r="N140" s="124" t="s">
        <v>254</v>
      </c>
      <c r="O140" s="246">
        <v>3025</v>
      </c>
      <c r="P140" s="247">
        <v>10</v>
      </c>
      <c r="Q140" s="746"/>
      <c r="R140" s="746"/>
      <c r="S140" s="222"/>
      <c r="T140" s="210">
        <v>10</v>
      </c>
      <c r="U140" s="210"/>
      <c r="V140" s="222">
        <v>3025</v>
      </c>
      <c r="W140" s="223">
        <f t="shared" si="10"/>
        <v>0</v>
      </c>
    </row>
    <row r="141" spans="4:23" ht="12.75">
      <c r="D141" s="122">
        <v>124</v>
      </c>
      <c r="E141" s="136">
        <v>36846</v>
      </c>
      <c r="F141" s="124" t="s">
        <v>241</v>
      </c>
      <c r="G141" s="125">
        <v>61</v>
      </c>
      <c r="H141" s="464">
        <v>617</v>
      </c>
      <c r="I141" s="124">
        <v>35050</v>
      </c>
      <c r="J141" s="137">
        <v>1</v>
      </c>
      <c r="K141" s="194" t="s">
        <v>833</v>
      </c>
      <c r="L141" s="137"/>
      <c r="M141" s="137"/>
      <c r="N141" s="124" t="s">
        <v>254</v>
      </c>
      <c r="O141" s="246">
        <v>1000</v>
      </c>
      <c r="P141" s="247">
        <v>10</v>
      </c>
      <c r="Q141" s="746"/>
      <c r="R141" s="746"/>
      <c r="S141" s="222"/>
      <c r="T141" s="210">
        <v>10</v>
      </c>
      <c r="U141" s="210"/>
      <c r="V141" s="222">
        <v>1000</v>
      </c>
      <c r="W141" s="223">
        <f t="shared" si="10"/>
        <v>0</v>
      </c>
    </row>
    <row r="142" spans="4:23" ht="12.75">
      <c r="D142" s="122">
        <v>125</v>
      </c>
      <c r="E142" s="136">
        <v>36846</v>
      </c>
      <c r="F142" s="124" t="s">
        <v>241</v>
      </c>
      <c r="G142" s="125">
        <v>61</v>
      </c>
      <c r="H142" s="464">
        <v>617</v>
      </c>
      <c r="I142" s="124">
        <v>35030</v>
      </c>
      <c r="J142" s="137">
        <v>1</v>
      </c>
      <c r="K142" s="194" t="s">
        <v>270</v>
      </c>
      <c r="L142" s="137"/>
      <c r="M142" s="137"/>
      <c r="N142" s="124" t="s">
        <v>254</v>
      </c>
      <c r="O142" s="246">
        <v>1500</v>
      </c>
      <c r="P142" s="247">
        <v>10</v>
      </c>
      <c r="Q142" s="746"/>
      <c r="R142" s="746"/>
      <c r="S142" s="222"/>
      <c r="T142" s="210">
        <v>10</v>
      </c>
      <c r="U142" s="210"/>
      <c r="V142" s="222">
        <v>1500</v>
      </c>
      <c r="W142" s="223">
        <f aca="true" t="shared" si="11" ref="W142:W151">IF(P142=0,"N/A",+O142-V142)</f>
        <v>0</v>
      </c>
    </row>
    <row r="143" spans="4:23" ht="12.75">
      <c r="D143" s="122">
        <v>126</v>
      </c>
      <c r="E143" s="136">
        <v>36846</v>
      </c>
      <c r="F143" s="124" t="s">
        <v>241</v>
      </c>
      <c r="G143" s="125">
        <v>61</v>
      </c>
      <c r="H143" s="464">
        <v>617</v>
      </c>
      <c r="I143" s="124"/>
      <c r="J143" s="137">
        <v>2</v>
      </c>
      <c r="K143" s="194" t="s">
        <v>220</v>
      </c>
      <c r="L143" s="137"/>
      <c r="M143" s="137" t="s">
        <v>271</v>
      </c>
      <c r="N143" s="124" t="s">
        <v>254</v>
      </c>
      <c r="O143" s="246">
        <v>54300</v>
      </c>
      <c r="P143" s="247">
        <v>10</v>
      </c>
      <c r="Q143" s="746"/>
      <c r="R143" s="746"/>
      <c r="S143" s="222"/>
      <c r="T143" s="210">
        <v>10</v>
      </c>
      <c r="U143" s="210"/>
      <c r="V143" s="222">
        <v>54300</v>
      </c>
      <c r="W143" s="223">
        <f t="shared" si="11"/>
        <v>0</v>
      </c>
    </row>
    <row r="144" spans="4:23" ht="12.75">
      <c r="D144" s="122">
        <v>127</v>
      </c>
      <c r="E144" s="136">
        <v>36846</v>
      </c>
      <c r="F144" s="124" t="s">
        <v>241</v>
      </c>
      <c r="G144" s="125">
        <v>61</v>
      </c>
      <c r="H144" s="464">
        <v>617</v>
      </c>
      <c r="I144" s="124"/>
      <c r="J144" s="137">
        <v>1</v>
      </c>
      <c r="K144" s="194" t="s">
        <v>220</v>
      </c>
      <c r="L144" s="137"/>
      <c r="M144" s="137" t="s">
        <v>272</v>
      </c>
      <c r="N144" s="124" t="s">
        <v>254</v>
      </c>
      <c r="O144" s="246">
        <v>71767.24</v>
      </c>
      <c r="P144" s="247">
        <v>10</v>
      </c>
      <c r="Q144" s="746"/>
      <c r="R144" s="746"/>
      <c r="S144" s="222"/>
      <c r="T144" s="210">
        <v>10</v>
      </c>
      <c r="U144" s="210"/>
      <c r="V144" s="222">
        <v>71764.24</v>
      </c>
      <c r="W144" s="223">
        <f t="shared" si="11"/>
        <v>3</v>
      </c>
    </row>
    <row r="145" spans="4:23" ht="12.75">
      <c r="D145" s="122">
        <v>128</v>
      </c>
      <c r="E145" s="136">
        <v>36846</v>
      </c>
      <c r="F145" s="124" t="s">
        <v>241</v>
      </c>
      <c r="G145" s="125">
        <v>61</v>
      </c>
      <c r="H145" s="464">
        <v>617</v>
      </c>
      <c r="I145" s="124">
        <v>35114</v>
      </c>
      <c r="J145" s="137">
        <v>1</v>
      </c>
      <c r="K145" s="194" t="s">
        <v>270</v>
      </c>
      <c r="L145" s="137"/>
      <c r="M145" s="137"/>
      <c r="N145" s="124" t="s">
        <v>254</v>
      </c>
      <c r="O145" s="246">
        <v>1500</v>
      </c>
      <c r="P145" s="247">
        <v>10</v>
      </c>
      <c r="Q145" s="746"/>
      <c r="R145" s="746"/>
      <c r="S145" s="222"/>
      <c r="T145" s="210">
        <v>10</v>
      </c>
      <c r="U145" s="210"/>
      <c r="V145" s="222">
        <v>1500</v>
      </c>
      <c r="W145" s="223">
        <f t="shared" si="11"/>
        <v>0</v>
      </c>
    </row>
    <row r="146" spans="4:23" ht="12.75">
      <c r="D146" s="122">
        <v>129</v>
      </c>
      <c r="E146" s="136">
        <v>36846</v>
      </c>
      <c r="F146" s="124" t="s">
        <v>241</v>
      </c>
      <c r="G146" s="125">
        <v>61</v>
      </c>
      <c r="H146" s="464">
        <v>617</v>
      </c>
      <c r="I146" s="124">
        <v>35126</v>
      </c>
      <c r="J146" s="137">
        <v>1</v>
      </c>
      <c r="K146" s="194" t="s">
        <v>270</v>
      </c>
      <c r="L146" s="137"/>
      <c r="M146" s="137"/>
      <c r="N146" s="124" t="s">
        <v>254</v>
      </c>
      <c r="O146" s="246">
        <v>1500</v>
      </c>
      <c r="P146" s="247">
        <v>10</v>
      </c>
      <c r="Q146" s="746"/>
      <c r="R146" s="746"/>
      <c r="S146" s="222"/>
      <c r="T146" s="210">
        <v>10</v>
      </c>
      <c r="U146" s="210"/>
      <c r="V146" s="222">
        <v>1500</v>
      </c>
      <c r="W146" s="223">
        <f t="shared" si="11"/>
        <v>0</v>
      </c>
    </row>
    <row r="147" spans="4:23" ht="12.75">
      <c r="D147" s="122">
        <v>130</v>
      </c>
      <c r="E147" s="136">
        <v>36846</v>
      </c>
      <c r="F147" s="124" t="s">
        <v>241</v>
      </c>
      <c r="G147" s="125">
        <v>61</v>
      </c>
      <c r="H147" s="464">
        <v>617</v>
      </c>
      <c r="I147" s="124">
        <v>127997</v>
      </c>
      <c r="J147" s="137">
        <v>1</v>
      </c>
      <c r="K147" s="194" t="s">
        <v>274</v>
      </c>
      <c r="L147" s="137"/>
      <c r="M147" s="137"/>
      <c r="N147" s="124" t="s">
        <v>254</v>
      </c>
      <c r="O147" s="246">
        <v>1200</v>
      </c>
      <c r="P147" s="247">
        <v>10</v>
      </c>
      <c r="Q147" s="746"/>
      <c r="R147" s="746"/>
      <c r="S147" s="222"/>
      <c r="T147" s="210">
        <v>10</v>
      </c>
      <c r="U147" s="210"/>
      <c r="V147" s="222">
        <v>1200</v>
      </c>
      <c r="W147" s="223">
        <f t="shared" si="11"/>
        <v>0</v>
      </c>
    </row>
    <row r="148" spans="4:23" ht="12.75">
      <c r="D148" s="122">
        <v>131</v>
      </c>
      <c r="E148" s="136">
        <v>36846</v>
      </c>
      <c r="F148" s="124" t="s">
        <v>241</v>
      </c>
      <c r="G148" s="125">
        <v>61</v>
      </c>
      <c r="H148" s="464">
        <v>617</v>
      </c>
      <c r="I148" s="124">
        <v>35161</v>
      </c>
      <c r="J148" s="137">
        <v>1</v>
      </c>
      <c r="K148" s="194" t="s">
        <v>275</v>
      </c>
      <c r="L148" s="137"/>
      <c r="M148" s="137"/>
      <c r="N148" s="124" t="s">
        <v>254</v>
      </c>
      <c r="O148" s="246">
        <v>700</v>
      </c>
      <c r="P148" s="247">
        <v>10</v>
      </c>
      <c r="Q148" s="746"/>
      <c r="R148" s="746"/>
      <c r="S148" s="222"/>
      <c r="T148" s="210">
        <v>10</v>
      </c>
      <c r="U148" s="210"/>
      <c r="V148" s="222">
        <v>700</v>
      </c>
      <c r="W148" s="223">
        <f t="shared" si="11"/>
        <v>0</v>
      </c>
    </row>
    <row r="149" spans="4:23" ht="12.75">
      <c r="D149" s="122">
        <v>132</v>
      </c>
      <c r="E149" s="136">
        <v>36846</v>
      </c>
      <c r="F149" s="124" t="s">
        <v>241</v>
      </c>
      <c r="G149" s="125">
        <v>61</v>
      </c>
      <c r="H149" s="464">
        <v>617</v>
      </c>
      <c r="I149" s="124">
        <v>35051</v>
      </c>
      <c r="J149" s="137">
        <v>1</v>
      </c>
      <c r="K149" s="194" t="s">
        <v>276</v>
      </c>
      <c r="L149" s="137"/>
      <c r="M149" s="137"/>
      <c r="N149" s="124" t="s">
        <v>254</v>
      </c>
      <c r="O149" s="246">
        <v>1000</v>
      </c>
      <c r="P149" s="247">
        <v>10</v>
      </c>
      <c r="Q149" s="746"/>
      <c r="R149" s="746"/>
      <c r="S149" s="222"/>
      <c r="T149" s="210">
        <v>10</v>
      </c>
      <c r="U149" s="210"/>
      <c r="V149" s="222">
        <v>1000</v>
      </c>
      <c r="W149" s="223">
        <f t="shared" si="11"/>
        <v>0</v>
      </c>
    </row>
    <row r="150" spans="4:23" ht="12.75">
      <c r="D150" s="122">
        <v>133</v>
      </c>
      <c r="E150" s="136">
        <v>36846</v>
      </c>
      <c r="F150" s="124" t="s">
        <v>241</v>
      </c>
      <c r="G150" s="125">
        <v>61</v>
      </c>
      <c r="H150" s="464">
        <v>617</v>
      </c>
      <c r="I150" s="124"/>
      <c r="J150" s="137">
        <v>1</v>
      </c>
      <c r="K150" s="194" t="s">
        <v>277</v>
      </c>
      <c r="L150" s="137" t="s">
        <v>278</v>
      </c>
      <c r="M150" s="137"/>
      <c r="N150" s="124" t="s">
        <v>254</v>
      </c>
      <c r="O150" s="246">
        <v>600</v>
      </c>
      <c r="P150" s="247">
        <v>10</v>
      </c>
      <c r="Q150" s="746"/>
      <c r="R150" s="746"/>
      <c r="S150" s="222"/>
      <c r="T150" s="210">
        <v>10</v>
      </c>
      <c r="U150" s="210"/>
      <c r="V150" s="222">
        <v>600</v>
      </c>
      <c r="W150" s="223">
        <f t="shared" si="11"/>
        <v>0</v>
      </c>
    </row>
    <row r="151" spans="4:23" ht="12.75">
      <c r="D151" s="122">
        <v>134</v>
      </c>
      <c r="E151" s="136">
        <v>36846</v>
      </c>
      <c r="F151" s="124" t="s">
        <v>241</v>
      </c>
      <c r="G151" s="125">
        <v>61</v>
      </c>
      <c r="H151" s="464">
        <v>617</v>
      </c>
      <c r="I151" s="124"/>
      <c r="J151" s="137">
        <v>1</v>
      </c>
      <c r="K151" s="194" t="s">
        <v>49</v>
      </c>
      <c r="L151" s="137"/>
      <c r="M151" s="137"/>
      <c r="N151" s="124" t="s">
        <v>254</v>
      </c>
      <c r="O151" s="246">
        <v>900</v>
      </c>
      <c r="P151" s="247">
        <v>10</v>
      </c>
      <c r="Q151" s="746"/>
      <c r="R151" s="746"/>
      <c r="S151" s="222"/>
      <c r="T151" s="210">
        <v>10</v>
      </c>
      <c r="U151" s="210"/>
      <c r="V151" s="222">
        <v>900</v>
      </c>
      <c r="W151" s="223">
        <f t="shared" si="11"/>
        <v>0</v>
      </c>
    </row>
    <row r="152" spans="4:23" ht="12.75">
      <c r="D152" s="122">
        <v>135</v>
      </c>
      <c r="E152" s="136">
        <v>38881</v>
      </c>
      <c r="F152" s="124" t="s">
        <v>241</v>
      </c>
      <c r="G152" s="125">
        <v>61</v>
      </c>
      <c r="H152" s="464">
        <v>617</v>
      </c>
      <c r="I152" s="124"/>
      <c r="J152" s="124">
        <v>1</v>
      </c>
      <c r="K152" s="346" t="s">
        <v>163</v>
      </c>
      <c r="L152" s="124"/>
      <c r="M152" s="138" t="s">
        <v>237</v>
      </c>
      <c r="N152" s="124" t="s">
        <v>254</v>
      </c>
      <c r="O152" s="128">
        <v>332479.2</v>
      </c>
      <c r="P152" s="247">
        <v>10</v>
      </c>
      <c r="Q152" s="222">
        <f>IF(P152=0,"N/A",+O152/P152)</f>
        <v>33247.92</v>
      </c>
      <c r="R152" s="222">
        <f>IF(P152=0,"N/A",+Q152/12)</f>
        <v>2770.66</v>
      </c>
      <c r="S152" s="222">
        <f>+R70+R71+R72+R73+R74+R75+R76+R77+R78+R79+R80+R81+R82+R83+R84+R85+R86+R87+R88+R89+R90+R91+R92+R93+R94+R95+R96+R97+R98+R99+R100+R101+R102+R103+R104+R105+R106+R107+R108+R109+R110+R111+R112+R113+R114+R115+R116+R117+R118+R119+R120+R121+R122+R123+R124+R125+R126+R127+R128+R129+R130+R131+R132+R133+R134+R135+R136+R137+R138+R139+R140+R141+R142+R143+R144+R145+R146+R147+R148+R149+R150+R151+R152</f>
        <v>2775.66</v>
      </c>
      <c r="T152" s="210">
        <v>6</v>
      </c>
      <c r="U152" s="210">
        <v>11</v>
      </c>
      <c r="V152" s="222">
        <f>IF(P152=0,"N/A",+Q152*T152+R152*U152)</f>
        <v>229964.78</v>
      </c>
      <c r="W152" s="223">
        <f t="shared" si="10"/>
        <v>102514.42000000001</v>
      </c>
    </row>
    <row r="153" spans="4:23" ht="12.75">
      <c r="D153" s="122">
        <v>136</v>
      </c>
      <c r="E153" s="136">
        <v>36846</v>
      </c>
      <c r="F153" s="124" t="s">
        <v>241</v>
      </c>
      <c r="G153" s="125">
        <v>61</v>
      </c>
      <c r="H153" s="274">
        <v>619</v>
      </c>
      <c r="I153" s="124">
        <v>35031</v>
      </c>
      <c r="J153" s="137">
        <v>1</v>
      </c>
      <c r="K153" s="194" t="s">
        <v>269</v>
      </c>
      <c r="L153" s="137"/>
      <c r="M153" s="137"/>
      <c r="N153" s="124" t="s">
        <v>254</v>
      </c>
      <c r="O153" s="246">
        <v>1200</v>
      </c>
      <c r="P153" s="247">
        <v>10</v>
      </c>
      <c r="Q153" s="746"/>
      <c r="R153" s="746"/>
      <c r="S153" s="222"/>
      <c r="T153" s="210">
        <v>10</v>
      </c>
      <c r="U153" s="210"/>
      <c r="V153" s="222">
        <v>1200</v>
      </c>
      <c r="W153" s="223">
        <f t="shared" si="10"/>
        <v>0</v>
      </c>
    </row>
    <row r="154" spans="4:23" ht="12.75">
      <c r="D154" s="122">
        <v>137</v>
      </c>
      <c r="E154" s="136">
        <v>36846</v>
      </c>
      <c r="F154" s="124" t="s">
        <v>241</v>
      </c>
      <c r="G154" s="125">
        <v>61</v>
      </c>
      <c r="H154" s="274">
        <v>619</v>
      </c>
      <c r="I154" s="124">
        <v>35112</v>
      </c>
      <c r="J154" s="137">
        <v>1</v>
      </c>
      <c r="K154" s="194" t="s">
        <v>269</v>
      </c>
      <c r="L154" s="137"/>
      <c r="M154" s="137"/>
      <c r="N154" s="124" t="s">
        <v>254</v>
      </c>
      <c r="O154" s="246">
        <v>1200</v>
      </c>
      <c r="P154" s="247">
        <v>10</v>
      </c>
      <c r="Q154" s="746"/>
      <c r="R154" s="746"/>
      <c r="S154" s="222"/>
      <c r="T154" s="210">
        <v>10</v>
      </c>
      <c r="U154" s="210"/>
      <c r="V154" s="222">
        <v>1200</v>
      </c>
      <c r="W154" s="223">
        <f t="shared" si="10"/>
        <v>0</v>
      </c>
    </row>
    <row r="155" spans="4:23" ht="12.75">
      <c r="D155" s="122">
        <v>138</v>
      </c>
      <c r="E155" s="136">
        <v>36846</v>
      </c>
      <c r="F155" s="124" t="s">
        <v>241</v>
      </c>
      <c r="G155" s="125">
        <v>61</v>
      </c>
      <c r="H155" s="274">
        <v>619</v>
      </c>
      <c r="I155" s="124">
        <v>126815</v>
      </c>
      <c r="J155" s="137">
        <v>1</v>
      </c>
      <c r="K155" s="194" t="s">
        <v>269</v>
      </c>
      <c r="L155" s="137"/>
      <c r="M155" s="137"/>
      <c r="N155" s="124" t="s">
        <v>254</v>
      </c>
      <c r="O155" s="246">
        <v>1200</v>
      </c>
      <c r="P155" s="247">
        <v>10</v>
      </c>
      <c r="Q155" s="746"/>
      <c r="R155" s="746"/>
      <c r="S155" s="222"/>
      <c r="T155" s="210">
        <v>10</v>
      </c>
      <c r="U155" s="210"/>
      <c r="V155" s="222">
        <v>1200</v>
      </c>
      <c r="W155" s="223">
        <f t="shared" si="10"/>
        <v>0</v>
      </c>
    </row>
    <row r="156" spans="4:23" ht="12.75">
      <c r="D156" s="122">
        <v>139</v>
      </c>
      <c r="E156" s="136">
        <v>36846</v>
      </c>
      <c r="F156" s="124" t="s">
        <v>241</v>
      </c>
      <c r="G156" s="125">
        <v>61</v>
      </c>
      <c r="H156" s="274">
        <v>619</v>
      </c>
      <c r="I156" s="124"/>
      <c r="J156" s="137">
        <v>1</v>
      </c>
      <c r="K156" s="194" t="s">
        <v>273</v>
      </c>
      <c r="L156" s="137"/>
      <c r="M156" s="137"/>
      <c r="N156" s="124" t="s">
        <v>254</v>
      </c>
      <c r="O156" s="246">
        <v>2000</v>
      </c>
      <c r="P156" s="247">
        <v>10</v>
      </c>
      <c r="Q156" s="746"/>
      <c r="R156" s="746"/>
      <c r="S156" s="222"/>
      <c r="T156" s="210">
        <v>10</v>
      </c>
      <c r="U156" s="210"/>
      <c r="V156" s="222">
        <v>2000</v>
      </c>
      <c r="W156" s="223">
        <f t="shared" si="10"/>
        <v>0</v>
      </c>
    </row>
    <row r="157" spans="4:23" ht="12.75">
      <c r="D157" s="122">
        <v>140</v>
      </c>
      <c r="E157" s="136">
        <v>36846</v>
      </c>
      <c r="F157" s="124" t="s">
        <v>241</v>
      </c>
      <c r="G157" s="125">
        <v>61</v>
      </c>
      <c r="H157" s="274">
        <v>619</v>
      </c>
      <c r="I157" s="124">
        <v>127135</v>
      </c>
      <c r="J157" s="137">
        <v>1</v>
      </c>
      <c r="K157" s="194" t="s">
        <v>273</v>
      </c>
      <c r="L157" s="150"/>
      <c r="M157" s="341"/>
      <c r="N157" s="125" t="s">
        <v>254</v>
      </c>
      <c r="O157" s="246">
        <v>2000</v>
      </c>
      <c r="P157" s="247">
        <v>10</v>
      </c>
      <c r="Q157" s="746"/>
      <c r="R157" s="746"/>
      <c r="S157" s="222"/>
      <c r="T157" s="210">
        <v>10</v>
      </c>
      <c r="U157" s="210"/>
      <c r="V157" s="222">
        <v>2000</v>
      </c>
      <c r="W157" s="223">
        <f t="shared" si="10"/>
        <v>0</v>
      </c>
    </row>
    <row r="158" spans="4:23" ht="12.75">
      <c r="D158" s="122">
        <v>141</v>
      </c>
      <c r="E158" s="136">
        <v>36846</v>
      </c>
      <c r="F158" s="124" t="s">
        <v>241</v>
      </c>
      <c r="G158" s="125">
        <v>61</v>
      </c>
      <c r="H158" s="274">
        <v>619</v>
      </c>
      <c r="I158" s="124">
        <v>127136</v>
      </c>
      <c r="J158" s="137">
        <v>1</v>
      </c>
      <c r="K158" s="194" t="s">
        <v>273</v>
      </c>
      <c r="L158" s="150"/>
      <c r="M158" s="341"/>
      <c r="N158" s="125" t="s">
        <v>254</v>
      </c>
      <c r="O158" s="246">
        <v>2000</v>
      </c>
      <c r="P158" s="247">
        <v>10</v>
      </c>
      <c r="Q158" s="746"/>
      <c r="R158" s="746"/>
      <c r="S158" s="222"/>
      <c r="T158" s="210">
        <v>10</v>
      </c>
      <c r="U158" s="210"/>
      <c r="V158" s="222">
        <v>2000</v>
      </c>
      <c r="W158" s="223">
        <f t="shared" si="10"/>
        <v>0</v>
      </c>
    </row>
    <row r="159" spans="4:23" ht="12.75">
      <c r="D159" s="122">
        <v>142</v>
      </c>
      <c r="E159" s="136">
        <v>36889</v>
      </c>
      <c r="F159" s="124" t="s">
        <v>241</v>
      </c>
      <c r="G159" s="137">
        <v>61</v>
      </c>
      <c r="H159" s="342">
        <v>619</v>
      </c>
      <c r="I159" s="137">
        <v>35029</v>
      </c>
      <c r="J159" s="137">
        <v>1</v>
      </c>
      <c r="K159" s="194" t="s">
        <v>269</v>
      </c>
      <c r="L159" s="137"/>
      <c r="M159" s="181"/>
      <c r="N159" s="181" t="s">
        <v>312</v>
      </c>
      <c r="O159" s="246">
        <v>100</v>
      </c>
      <c r="P159" s="247">
        <v>10</v>
      </c>
      <c r="Q159" s="746"/>
      <c r="R159" s="746"/>
      <c r="S159" s="222">
        <f>+R153+R154+R155+R156+R157+R158+R159</f>
        <v>0</v>
      </c>
      <c r="T159" s="210">
        <v>10</v>
      </c>
      <c r="U159" s="210"/>
      <c r="V159" s="222">
        <v>100</v>
      </c>
      <c r="W159" s="223">
        <f t="shared" si="10"/>
        <v>0</v>
      </c>
    </row>
    <row r="160" spans="4:23" ht="12.75">
      <c r="D160" s="122">
        <v>143</v>
      </c>
      <c r="E160" s="136">
        <v>38875</v>
      </c>
      <c r="F160" s="124" t="s">
        <v>241</v>
      </c>
      <c r="G160" s="137">
        <v>61</v>
      </c>
      <c r="H160" s="478">
        <v>612</v>
      </c>
      <c r="I160" s="137"/>
      <c r="J160" s="137">
        <v>1</v>
      </c>
      <c r="K160" s="194" t="s">
        <v>1003</v>
      </c>
      <c r="L160" s="137" t="s">
        <v>296</v>
      </c>
      <c r="M160" s="181" t="s">
        <v>180</v>
      </c>
      <c r="N160" s="181" t="s">
        <v>713</v>
      </c>
      <c r="O160" s="246">
        <v>43995.32</v>
      </c>
      <c r="P160" s="247">
        <v>10</v>
      </c>
      <c r="Q160" s="222">
        <f>IF(P160=0,"N/A",+O160/P160)</f>
        <v>4399.532</v>
      </c>
      <c r="R160" s="222">
        <f>IF(P160=0,"N/A",+Q160/12)</f>
        <v>366.6276666666667</v>
      </c>
      <c r="S160" s="222"/>
      <c r="T160" s="210">
        <v>6</v>
      </c>
      <c r="U160" s="210">
        <v>11</v>
      </c>
      <c r="V160" s="222">
        <f>IF(P160=0,"N/A",+Q160*T160+R160*U160)</f>
        <v>30430.096333333335</v>
      </c>
      <c r="W160" s="223">
        <f aca="true" t="shared" si="12" ref="W160:W171">IF(P160=0,"N/A",+O160-V160)</f>
        <v>13565.223666666665</v>
      </c>
    </row>
    <row r="161" spans="4:23" ht="12.75">
      <c r="D161" s="122">
        <v>144</v>
      </c>
      <c r="E161" s="136">
        <v>38875</v>
      </c>
      <c r="F161" s="124" t="s">
        <v>241</v>
      </c>
      <c r="G161" s="137">
        <v>61</v>
      </c>
      <c r="H161" s="478">
        <v>612</v>
      </c>
      <c r="I161" s="137"/>
      <c r="J161" s="137">
        <v>1</v>
      </c>
      <c r="K161" s="194" t="s">
        <v>1003</v>
      </c>
      <c r="L161" s="137" t="s">
        <v>297</v>
      </c>
      <c r="M161" s="181" t="s">
        <v>298</v>
      </c>
      <c r="N161" s="181" t="s">
        <v>713</v>
      </c>
      <c r="O161" s="246">
        <v>43995.32</v>
      </c>
      <c r="P161" s="247">
        <v>10</v>
      </c>
      <c r="Q161" s="222">
        <f>IF(P161=0,"N/A",+O161/P161)</f>
        <v>4399.532</v>
      </c>
      <c r="R161" s="222">
        <f>IF(P161=0,"N/A",+Q161/12)</f>
        <v>366.6276666666667</v>
      </c>
      <c r="S161" s="222"/>
      <c r="T161" s="210">
        <v>6</v>
      </c>
      <c r="U161" s="210">
        <v>11</v>
      </c>
      <c r="V161" s="222">
        <f>IF(P161=0,"N/A",+Q161*T161+R161*U161)</f>
        <v>30430.096333333335</v>
      </c>
      <c r="W161" s="223">
        <f t="shared" si="12"/>
        <v>13565.223666666665</v>
      </c>
    </row>
    <row r="162" spans="4:23" ht="12.75">
      <c r="D162" s="122">
        <v>145</v>
      </c>
      <c r="E162" s="136">
        <v>38880</v>
      </c>
      <c r="F162" s="124" t="s">
        <v>241</v>
      </c>
      <c r="G162" s="137">
        <v>61</v>
      </c>
      <c r="H162" s="478">
        <v>612</v>
      </c>
      <c r="I162" s="137"/>
      <c r="J162" s="137">
        <v>2</v>
      </c>
      <c r="K162" s="194" t="s">
        <v>615</v>
      </c>
      <c r="L162" s="137" t="s">
        <v>299</v>
      </c>
      <c r="M162" s="181" t="s">
        <v>300</v>
      </c>
      <c r="N162" s="181" t="s">
        <v>713</v>
      </c>
      <c r="O162" s="246">
        <v>15694.8</v>
      </c>
      <c r="P162" s="247">
        <v>10</v>
      </c>
      <c r="Q162" s="222">
        <f>IF(P162=0,"N/A",+O162/P162)</f>
        <v>1569.48</v>
      </c>
      <c r="R162" s="222">
        <f>IF(P162=0,"N/A",+Q162/12)</f>
        <v>130.79</v>
      </c>
      <c r="S162" s="222"/>
      <c r="T162" s="210">
        <v>6</v>
      </c>
      <c r="U162" s="210">
        <v>11</v>
      </c>
      <c r="V162" s="222">
        <f>IF(P162=0,"N/A",+Q162*T162+R162*U162)</f>
        <v>10855.570000000002</v>
      </c>
      <c r="W162" s="223">
        <f t="shared" si="12"/>
        <v>4839.229999999998</v>
      </c>
    </row>
    <row r="163" spans="4:23" ht="12.75">
      <c r="D163" s="122">
        <v>146</v>
      </c>
      <c r="E163" s="136">
        <v>38880</v>
      </c>
      <c r="F163" s="124" t="s">
        <v>241</v>
      </c>
      <c r="G163" s="137">
        <v>61</v>
      </c>
      <c r="H163" s="478">
        <v>612</v>
      </c>
      <c r="I163" s="137"/>
      <c r="J163" s="137">
        <v>1</v>
      </c>
      <c r="K163" s="194" t="s">
        <v>301</v>
      </c>
      <c r="L163" s="137">
        <v>1800</v>
      </c>
      <c r="M163" s="181" t="s">
        <v>302</v>
      </c>
      <c r="N163" s="181" t="s">
        <v>713</v>
      </c>
      <c r="O163" s="246">
        <v>18241</v>
      </c>
      <c r="P163" s="247">
        <v>10</v>
      </c>
      <c r="Q163" s="222">
        <f>IF(P163=0,"N/A",+O163/P163)</f>
        <v>1824.1</v>
      </c>
      <c r="R163" s="222">
        <f>IF(P163=0,"N/A",+Q163/12)</f>
        <v>152.00833333333333</v>
      </c>
      <c r="S163" s="222"/>
      <c r="T163" s="210">
        <v>6</v>
      </c>
      <c r="U163" s="210">
        <v>11</v>
      </c>
      <c r="V163" s="222">
        <f>IF(P163=0,"N/A",+Q163*T163+R163*U163)</f>
        <v>12616.691666666666</v>
      </c>
      <c r="W163" s="223">
        <f t="shared" si="12"/>
        <v>5624.308333333334</v>
      </c>
    </row>
    <row r="164" spans="4:23" ht="12.75">
      <c r="D164" s="122">
        <v>147</v>
      </c>
      <c r="E164" s="136">
        <v>38880</v>
      </c>
      <c r="F164" s="124" t="s">
        <v>241</v>
      </c>
      <c r="G164" s="137">
        <v>61</v>
      </c>
      <c r="H164" s="478">
        <v>612</v>
      </c>
      <c r="I164" s="137"/>
      <c r="J164" s="137">
        <v>1</v>
      </c>
      <c r="K164" s="194" t="s">
        <v>301</v>
      </c>
      <c r="L164" s="137"/>
      <c r="M164" s="181" t="s">
        <v>303</v>
      </c>
      <c r="N164" s="181" t="s">
        <v>713</v>
      </c>
      <c r="O164" s="246">
        <v>18241</v>
      </c>
      <c r="P164" s="247">
        <v>10</v>
      </c>
      <c r="Q164" s="222">
        <f>IF(P164=0,"N/A",+O164/P164)</f>
        <v>1824.1</v>
      </c>
      <c r="R164" s="222">
        <f>IF(P164=0,"N/A",+Q164/12)</f>
        <v>152.00833333333333</v>
      </c>
      <c r="S164" s="222"/>
      <c r="T164" s="210">
        <v>6</v>
      </c>
      <c r="U164" s="210">
        <v>11</v>
      </c>
      <c r="V164" s="222">
        <f>IF(P164=0,"N/A",+Q164*T164+R164*U164)</f>
        <v>12616.691666666666</v>
      </c>
      <c r="W164" s="223">
        <f t="shared" si="12"/>
        <v>5624.308333333334</v>
      </c>
    </row>
    <row r="165" spans="4:23" ht="12.75">
      <c r="D165" s="122">
        <v>148</v>
      </c>
      <c r="E165" s="136">
        <v>36726</v>
      </c>
      <c r="F165" s="124" t="s">
        <v>241</v>
      </c>
      <c r="G165" s="137">
        <v>61</v>
      </c>
      <c r="H165" s="478">
        <v>612</v>
      </c>
      <c r="I165" s="137"/>
      <c r="J165" s="137">
        <v>1</v>
      </c>
      <c r="K165" s="194" t="s">
        <v>839</v>
      </c>
      <c r="L165" s="137"/>
      <c r="M165" s="181"/>
      <c r="N165" s="181" t="s">
        <v>713</v>
      </c>
      <c r="O165" s="246">
        <v>6570</v>
      </c>
      <c r="P165" s="247">
        <v>10</v>
      </c>
      <c r="Q165" s="746"/>
      <c r="R165" s="746"/>
      <c r="S165" s="222"/>
      <c r="T165" s="210">
        <v>10</v>
      </c>
      <c r="U165" s="210"/>
      <c r="V165" s="222">
        <v>6570</v>
      </c>
      <c r="W165" s="223">
        <f aca="true" t="shared" si="13" ref="W165:W170">IF(P165=0,"N/A",+O165-V165)</f>
        <v>0</v>
      </c>
    </row>
    <row r="166" spans="4:23" ht="12.75">
      <c r="D166" s="122">
        <v>149</v>
      </c>
      <c r="E166" s="136">
        <v>36796</v>
      </c>
      <c r="F166" s="124" t="s">
        <v>241</v>
      </c>
      <c r="G166" s="137">
        <v>61</v>
      </c>
      <c r="H166" s="478">
        <v>612</v>
      </c>
      <c r="I166" s="181"/>
      <c r="J166" s="137">
        <v>1</v>
      </c>
      <c r="K166" s="194" t="s">
        <v>840</v>
      </c>
      <c r="L166" s="137"/>
      <c r="M166" s="181"/>
      <c r="N166" s="181" t="s">
        <v>713</v>
      </c>
      <c r="O166" s="246">
        <v>6570</v>
      </c>
      <c r="P166" s="247">
        <v>10</v>
      </c>
      <c r="Q166" s="746"/>
      <c r="R166" s="746"/>
      <c r="S166" s="222">
        <f>+R160+R161+R162+R163+R164+R165+R166</f>
        <v>1168.062</v>
      </c>
      <c r="T166" s="210">
        <v>10</v>
      </c>
      <c r="U166" s="210"/>
      <c r="V166" s="222">
        <v>6570</v>
      </c>
      <c r="W166" s="223">
        <f t="shared" si="13"/>
        <v>0</v>
      </c>
    </row>
    <row r="167" spans="4:23" ht="12.75">
      <c r="D167" s="122">
        <v>150</v>
      </c>
      <c r="E167" s="136">
        <v>36884</v>
      </c>
      <c r="F167" s="124" t="s">
        <v>241</v>
      </c>
      <c r="G167" s="125">
        <v>61</v>
      </c>
      <c r="H167" s="463">
        <v>614</v>
      </c>
      <c r="I167" s="125"/>
      <c r="J167" s="137">
        <v>1</v>
      </c>
      <c r="K167" s="194" t="s">
        <v>842</v>
      </c>
      <c r="L167" s="137"/>
      <c r="M167" s="181" t="s">
        <v>841</v>
      </c>
      <c r="N167" s="181" t="s">
        <v>713</v>
      </c>
      <c r="O167" s="246">
        <v>20598</v>
      </c>
      <c r="P167" s="247">
        <v>3</v>
      </c>
      <c r="Q167" s="746"/>
      <c r="R167" s="746"/>
      <c r="S167" s="222"/>
      <c r="T167" s="210">
        <v>3</v>
      </c>
      <c r="U167" s="210"/>
      <c r="V167" s="222">
        <v>20598</v>
      </c>
      <c r="W167" s="223">
        <f t="shared" si="13"/>
        <v>0</v>
      </c>
    </row>
    <row r="168" spans="4:23" ht="12.75">
      <c r="D168" s="122">
        <v>151</v>
      </c>
      <c r="E168" s="136">
        <v>36885</v>
      </c>
      <c r="F168" s="124" t="s">
        <v>241</v>
      </c>
      <c r="G168" s="125">
        <v>61</v>
      </c>
      <c r="H168" s="463">
        <v>614</v>
      </c>
      <c r="I168" s="125"/>
      <c r="J168" s="137">
        <v>1</v>
      </c>
      <c r="K168" s="194" t="s">
        <v>842</v>
      </c>
      <c r="L168" s="137"/>
      <c r="M168" s="181" t="s">
        <v>841</v>
      </c>
      <c r="N168" s="181" t="s">
        <v>713</v>
      </c>
      <c r="O168" s="246">
        <v>18675</v>
      </c>
      <c r="P168" s="247">
        <v>3</v>
      </c>
      <c r="Q168" s="746"/>
      <c r="R168" s="746"/>
      <c r="S168" s="222"/>
      <c r="T168" s="210">
        <v>3</v>
      </c>
      <c r="U168" s="210"/>
      <c r="V168" s="222">
        <v>18675</v>
      </c>
      <c r="W168" s="223">
        <f t="shared" si="13"/>
        <v>0</v>
      </c>
    </row>
    <row r="169" spans="4:23" ht="12.75">
      <c r="D169" s="122">
        <v>152</v>
      </c>
      <c r="E169" s="136">
        <v>36886</v>
      </c>
      <c r="F169" s="124" t="s">
        <v>241</v>
      </c>
      <c r="G169" s="125">
        <v>61</v>
      </c>
      <c r="H169" s="463">
        <v>614</v>
      </c>
      <c r="I169" s="125"/>
      <c r="J169" s="137">
        <v>1</v>
      </c>
      <c r="K169" s="194" t="s">
        <v>842</v>
      </c>
      <c r="L169" s="137"/>
      <c r="M169" s="181" t="s">
        <v>841</v>
      </c>
      <c r="N169" s="181" t="s">
        <v>713</v>
      </c>
      <c r="O169" s="246">
        <v>21590</v>
      </c>
      <c r="P169" s="247">
        <v>3</v>
      </c>
      <c r="Q169" s="746"/>
      <c r="R169" s="746"/>
      <c r="S169" s="222">
        <f>+R169+R168+R167</f>
        <v>0</v>
      </c>
      <c r="T169" s="210">
        <v>3</v>
      </c>
      <c r="U169" s="210"/>
      <c r="V169" s="222">
        <v>21590</v>
      </c>
      <c r="W169" s="223">
        <f t="shared" si="13"/>
        <v>0</v>
      </c>
    </row>
    <row r="170" spans="4:23" ht="12.75">
      <c r="D170" s="122">
        <v>153</v>
      </c>
      <c r="E170" s="136">
        <v>36883</v>
      </c>
      <c r="F170" s="124" t="s">
        <v>241</v>
      </c>
      <c r="G170" s="125">
        <v>61</v>
      </c>
      <c r="H170" s="464">
        <v>617</v>
      </c>
      <c r="I170" s="125"/>
      <c r="J170" s="137">
        <v>1</v>
      </c>
      <c r="K170" s="194" t="s">
        <v>201</v>
      </c>
      <c r="L170" s="137"/>
      <c r="M170" s="181" t="s">
        <v>288</v>
      </c>
      <c r="N170" s="181" t="s">
        <v>713</v>
      </c>
      <c r="O170" s="246">
        <v>1382.4</v>
      </c>
      <c r="P170" s="247">
        <v>10</v>
      </c>
      <c r="Q170" s="746"/>
      <c r="R170" s="746"/>
      <c r="S170" s="222"/>
      <c r="T170" s="210">
        <v>10</v>
      </c>
      <c r="U170" s="210"/>
      <c r="V170" s="222">
        <v>1382.4</v>
      </c>
      <c r="W170" s="223">
        <f t="shared" si="13"/>
        <v>0</v>
      </c>
    </row>
    <row r="171" spans="4:23" ht="12.75">
      <c r="D171" s="122">
        <v>154</v>
      </c>
      <c r="E171" s="136">
        <v>36889</v>
      </c>
      <c r="F171" s="124" t="s">
        <v>241</v>
      </c>
      <c r="G171" s="137">
        <v>61</v>
      </c>
      <c r="H171" s="479">
        <v>617</v>
      </c>
      <c r="I171" s="181"/>
      <c r="J171" s="137">
        <v>1</v>
      </c>
      <c r="K171" s="194" t="s">
        <v>163</v>
      </c>
      <c r="L171" s="137"/>
      <c r="M171" s="181" t="s">
        <v>37</v>
      </c>
      <c r="N171" s="181" t="s">
        <v>932</v>
      </c>
      <c r="O171" s="246">
        <v>117794.91</v>
      </c>
      <c r="P171" s="247">
        <v>10</v>
      </c>
      <c r="Q171" s="746"/>
      <c r="R171" s="746"/>
      <c r="S171" s="222">
        <f>+R171+R170</f>
        <v>0</v>
      </c>
      <c r="T171" s="210">
        <v>10</v>
      </c>
      <c r="U171" s="210"/>
      <c r="V171" s="222">
        <v>117794.91</v>
      </c>
      <c r="W171" s="223">
        <f t="shared" si="12"/>
        <v>0</v>
      </c>
    </row>
    <row r="172" spans="4:23" ht="12.75">
      <c r="D172" s="122">
        <v>155</v>
      </c>
      <c r="E172" s="136">
        <v>40093</v>
      </c>
      <c r="F172" s="124" t="s">
        <v>241</v>
      </c>
      <c r="G172" s="125">
        <v>61</v>
      </c>
      <c r="H172" s="463">
        <v>614</v>
      </c>
      <c r="I172" s="125"/>
      <c r="J172" s="137">
        <v>1</v>
      </c>
      <c r="K172" s="194" t="s">
        <v>31</v>
      </c>
      <c r="L172" s="150"/>
      <c r="M172" s="341"/>
      <c r="N172" s="181" t="s">
        <v>279</v>
      </c>
      <c r="O172" s="246">
        <v>1699.99</v>
      </c>
      <c r="P172" s="247">
        <v>10</v>
      </c>
      <c r="Q172" s="222">
        <f>IF(P172=0,"N/A",+O172/P172)</f>
        <v>169.999</v>
      </c>
      <c r="R172" s="222">
        <f>IF(P172=0,"N/A",+Q172/12)</f>
        <v>14.166583333333334</v>
      </c>
      <c r="S172" s="222">
        <f>+R172</f>
        <v>14.166583333333334</v>
      </c>
      <c r="T172" s="210">
        <v>3</v>
      </c>
      <c r="U172" s="210">
        <v>7</v>
      </c>
      <c r="V172" s="222">
        <f>IF(P172=0,"N/A",+Q172*T172+R172*U172)</f>
        <v>609.1630833333332</v>
      </c>
      <c r="W172" s="223">
        <f t="shared" si="10"/>
        <v>1090.8269166666669</v>
      </c>
    </row>
    <row r="173" spans="4:23" ht="12.75">
      <c r="D173" s="122">
        <v>156</v>
      </c>
      <c r="E173" s="136">
        <v>36846</v>
      </c>
      <c r="F173" s="124" t="s">
        <v>241</v>
      </c>
      <c r="G173" s="125">
        <v>61</v>
      </c>
      <c r="H173" s="464">
        <v>617</v>
      </c>
      <c r="I173" s="124"/>
      <c r="J173" s="137">
        <v>4</v>
      </c>
      <c r="K173" s="194" t="s">
        <v>834</v>
      </c>
      <c r="L173" s="137"/>
      <c r="M173" s="181"/>
      <c r="N173" s="181" t="s">
        <v>279</v>
      </c>
      <c r="O173" s="246">
        <v>2289</v>
      </c>
      <c r="P173" s="247">
        <v>10</v>
      </c>
      <c r="Q173" s="746"/>
      <c r="R173" s="746"/>
      <c r="S173" s="222"/>
      <c r="T173" s="210">
        <v>10</v>
      </c>
      <c r="U173" s="210"/>
      <c r="V173" s="222">
        <v>2289</v>
      </c>
      <c r="W173" s="223">
        <f t="shared" si="10"/>
        <v>0</v>
      </c>
    </row>
    <row r="174" spans="4:23" ht="12.75">
      <c r="D174" s="122">
        <v>157</v>
      </c>
      <c r="E174" s="136">
        <v>36846</v>
      </c>
      <c r="F174" s="124" t="s">
        <v>241</v>
      </c>
      <c r="G174" s="125">
        <v>61</v>
      </c>
      <c r="H174" s="464">
        <v>617</v>
      </c>
      <c r="I174" s="124"/>
      <c r="J174" s="137">
        <v>1</v>
      </c>
      <c r="K174" s="194" t="s">
        <v>21</v>
      </c>
      <c r="L174" s="137"/>
      <c r="M174" s="137"/>
      <c r="N174" s="137" t="s">
        <v>279</v>
      </c>
      <c r="O174" s="246">
        <v>5000</v>
      </c>
      <c r="P174" s="247">
        <v>10</v>
      </c>
      <c r="Q174" s="746"/>
      <c r="R174" s="746"/>
      <c r="S174" s="222"/>
      <c r="T174" s="210">
        <v>10</v>
      </c>
      <c r="U174" s="210"/>
      <c r="V174" s="222">
        <v>5000</v>
      </c>
      <c r="W174" s="223">
        <f t="shared" si="10"/>
        <v>0</v>
      </c>
    </row>
    <row r="175" spans="4:23" ht="12.75">
      <c r="D175" s="122">
        <v>158</v>
      </c>
      <c r="E175" s="136">
        <v>36846</v>
      </c>
      <c r="F175" s="124" t="s">
        <v>241</v>
      </c>
      <c r="G175" s="125">
        <v>61</v>
      </c>
      <c r="H175" s="464">
        <v>617</v>
      </c>
      <c r="I175" s="124">
        <v>35179</v>
      </c>
      <c r="J175" s="137">
        <v>1</v>
      </c>
      <c r="K175" s="194" t="s">
        <v>263</v>
      </c>
      <c r="L175" s="137"/>
      <c r="M175" s="137"/>
      <c r="N175" s="137" t="s">
        <v>279</v>
      </c>
      <c r="O175" s="246">
        <v>1382.4</v>
      </c>
      <c r="P175" s="247">
        <v>10</v>
      </c>
      <c r="Q175" s="746"/>
      <c r="R175" s="746"/>
      <c r="S175" s="222"/>
      <c r="T175" s="210">
        <v>10</v>
      </c>
      <c r="U175" s="210"/>
      <c r="V175" s="222">
        <v>1382.4</v>
      </c>
      <c r="W175" s="223">
        <f t="shared" si="10"/>
        <v>0</v>
      </c>
    </row>
    <row r="176" spans="4:23" ht="12.75">
      <c r="D176" s="122">
        <v>159</v>
      </c>
      <c r="E176" s="136">
        <v>36846</v>
      </c>
      <c r="F176" s="124" t="s">
        <v>241</v>
      </c>
      <c r="G176" s="125">
        <v>61</v>
      </c>
      <c r="H176" s="464">
        <v>617</v>
      </c>
      <c r="I176" s="124">
        <v>126862</v>
      </c>
      <c r="J176" s="137">
        <v>1</v>
      </c>
      <c r="K176" s="194" t="s">
        <v>280</v>
      </c>
      <c r="L176" s="137"/>
      <c r="M176" s="137"/>
      <c r="N176" s="137" t="s">
        <v>279</v>
      </c>
      <c r="O176" s="246">
        <v>500</v>
      </c>
      <c r="P176" s="247">
        <v>10</v>
      </c>
      <c r="Q176" s="746"/>
      <c r="R176" s="746"/>
      <c r="S176" s="222"/>
      <c r="T176" s="210">
        <v>10</v>
      </c>
      <c r="U176" s="210"/>
      <c r="V176" s="222">
        <v>500</v>
      </c>
      <c r="W176" s="223">
        <f t="shared" si="10"/>
        <v>0</v>
      </c>
    </row>
    <row r="177" spans="4:23" ht="12.75">
      <c r="D177" s="122">
        <v>160</v>
      </c>
      <c r="E177" s="136">
        <v>36846</v>
      </c>
      <c r="F177" s="124" t="s">
        <v>241</v>
      </c>
      <c r="G177" s="125">
        <v>61</v>
      </c>
      <c r="H177" s="464">
        <v>617</v>
      </c>
      <c r="I177" s="124"/>
      <c r="J177" s="137">
        <v>1</v>
      </c>
      <c r="K177" s="194" t="s">
        <v>26</v>
      </c>
      <c r="L177" s="137"/>
      <c r="M177" s="137" t="s">
        <v>19</v>
      </c>
      <c r="N177" s="137" t="s">
        <v>279</v>
      </c>
      <c r="O177" s="246">
        <v>6960</v>
      </c>
      <c r="P177" s="247">
        <v>10</v>
      </c>
      <c r="Q177" s="746"/>
      <c r="R177" s="746"/>
      <c r="S177" s="222"/>
      <c r="T177" s="210">
        <v>10</v>
      </c>
      <c r="U177" s="210"/>
      <c r="V177" s="222">
        <v>6960</v>
      </c>
      <c r="W177" s="223">
        <f aca="true" t="shared" si="14" ref="W177:W226">IF(P177=0,"N/A",+O177-V177)</f>
        <v>0</v>
      </c>
    </row>
    <row r="178" spans="4:23" ht="12.75">
      <c r="D178" s="122">
        <v>161</v>
      </c>
      <c r="E178" s="136">
        <v>36846</v>
      </c>
      <c r="F178" s="124" t="s">
        <v>241</v>
      </c>
      <c r="G178" s="125">
        <v>61</v>
      </c>
      <c r="H178" s="464">
        <v>617</v>
      </c>
      <c r="I178" s="124"/>
      <c r="J178" s="137">
        <v>2</v>
      </c>
      <c r="K178" s="194" t="s">
        <v>491</v>
      </c>
      <c r="L178" s="137"/>
      <c r="M178" s="137"/>
      <c r="N178" s="137" t="s">
        <v>279</v>
      </c>
      <c r="O178" s="246">
        <v>1200</v>
      </c>
      <c r="P178" s="247">
        <v>10</v>
      </c>
      <c r="Q178" s="746"/>
      <c r="R178" s="746"/>
      <c r="S178" s="222"/>
      <c r="T178" s="210">
        <v>10</v>
      </c>
      <c r="U178" s="210"/>
      <c r="V178" s="222">
        <v>1200</v>
      </c>
      <c r="W178" s="223">
        <f t="shared" si="14"/>
        <v>0</v>
      </c>
    </row>
    <row r="179" spans="4:23" ht="12.75">
      <c r="D179" s="122">
        <v>162</v>
      </c>
      <c r="E179" s="136">
        <v>36846</v>
      </c>
      <c r="F179" s="124" t="s">
        <v>241</v>
      </c>
      <c r="G179" s="125">
        <v>61</v>
      </c>
      <c r="H179" s="464">
        <v>617</v>
      </c>
      <c r="I179" s="124"/>
      <c r="J179" s="137">
        <v>1</v>
      </c>
      <c r="K179" s="194" t="s">
        <v>282</v>
      </c>
      <c r="L179" s="137"/>
      <c r="M179" s="137" t="s">
        <v>70</v>
      </c>
      <c r="N179" s="137" t="s">
        <v>279</v>
      </c>
      <c r="O179" s="246">
        <v>850</v>
      </c>
      <c r="P179" s="247">
        <v>10</v>
      </c>
      <c r="Q179" s="746"/>
      <c r="R179" s="746"/>
      <c r="S179" s="222"/>
      <c r="T179" s="210">
        <v>10</v>
      </c>
      <c r="U179" s="210"/>
      <c r="V179" s="222">
        <v>850</v>
      </c>
      <c r="W179" s="223">
        <f t="shared" si="14"/>
        <v>0</v>
      </c>
    </row>
    <row r="180" spans="4:23" ht="12.75">
      <c r="D180" s="122">
        <v>163</v>
      </c>
      <c r="E180" s="136">
        <v>36883</v>
      </c>
      <c r="F180" s="124" t="s">
        <v>241</v>
      </c>
      <c r="G180" s="125">
        <v>61</v>
      </c>
      <c r="H180" s="464">
        <v>617</v>
      </c>
      <c r="I180" s="124"/>
      <c r="J180" s="137">
        <v>1</v>
      </c>
      <c r="K180" s="194" t="s">
        <v>283</v>
      </c>
      <c r="L180" s="137"/>
      <c r="M180" s="137" t="s">
        <v>284</v>
      </c>
      <c r="N180" s="137" t="s">
        <v>279</v>
      </c>
      <c r="O180" s="246">
        <v>2915</v>
      </c>
      <c r="P180" s="247">
        <v>5</v>
      </c>
      <c r="Q180" s="746"/>
      <c r="R180" s="746"/>
      <c r="S180" s="222"/>
      <c r="T180" s="210">
        <v>5</v>
      </c>
      <c r="U180" s="210"/>
      <c r="V180" s="222">
        <v>2915</v>
      </c>
      <c r="W180" s="223">
        <f t="shared" si="14"/>
        <v>0</v>
      </c>
    </row>
    <row r="181" spans="4:23" ht="12.75">
      <c r="D181" s="122">
        <v>164</v>
      </c>
      <c r="E181" s="136">
        <v>36883</v>
      </c>
      <c r="F181" s="124" t="s">
        <v>241</v>
      </c>
      <c r="G181" s="125">
        <v>61</v>
      </c>
      <c r="H181" s="464">
        <v>617</v>
      </c>
      <c r="I181" s="124"/>
      <c r="J181" s="137">
        <v>1</v>
      </c>
      <c r="K181" s="194" t="s">
        <v>285</v>
      </c>
      <c r="L181" s="137"/>
      <c r="M181" s="137"/>
      <c r="N181" s="137" t="s">
        <v>279</v>
      </c>
      <c r="O181" s="246">
        <v>3431.93</v>
      </c>
      <c r="P181" s="247">
        <v>10</v>
      </c>
      <c r="Q181" s="746"/>
      <c r="R181" s="746"/>
      <c r="S181" s="222"/>
      <c r="T181" s="210">
        <v>10</v>
      </c>
      <c r="U181" s="210"/>
      <c r="V181" s="222">
        <v>3431.93</v>
      </c>
      <c r="W181" s="223">
        <f t="shared" si="14"/>
        <v>0</v>
      </c>
    </row>
    <row r="182" spans="4:23" ht="12.75">
      <c r="D182" s="122">
        <v>165</v>
      </c>
      <c r="E182" s="136">
        <v>36883</v>
      </c>
      <c r="F182" s="124" t="s">
        <v>241</v>
      </c>
      <c r="G182" s="125">
        <v>61</v>
      </c>
      <c r="H182" s="464">
        <v>617</v>
      </c>
      <c r="I182" s="124">
        <v>35049</v>
      </c>
      <c r="J182" s="137">
        <v>2</v>
      </c>
      <c r="K182" s="194" t="s">
        <v>286</v>
      </c>
      <c r="L182" s="137"/>
      <c r="M182" s="137"/>
      <c r="N182" s="137" t="s">
        <v>279</v>
      </c>
      <c r="O182" s="246">
        <v>900</v>
      </c>
      <c r="P182" s="247">
        <v>10</v>
      </c>
      <c r="Q182" s="746"/>
      <c r="R182" s="746"/>
      <c r="S182" s="222"/>
      <c r="T182" s="210">
        <v>10</v>
      </c>
      <c r="U182" s="210"/>
      <c r="V182" s="222">
        <v>900</v>
      </c>
      <c r="W182" s="223">
        <f t="shared" si="14"/>
        <v>0</v>
      </c>
    </row>
    <row r="183" spans="4:23" ht="12.75">
      <c r="D183" s="122">
        <v>166</v>
      </c>
      <c r="E183" s="136">
        <v>36883</v>
      </c>
      <c r="F183" s="124" t="s">
        <v>241</v>
      </c>
      <c r="G183" s="125">
        <v>61</v>
      </c>
      <c r="H183" s="464">
        <v>617</v>
      </c>
      <c r="I183" s="124">
        <v>35182</v>
      </c>
      <c r="J183" s="137">
        <v>1</v>
      </c>
      <c r="K183" s="194" t="s">
        <v>26</v>
      </c>
      <c r="L183" s="137"/>
      <c r="M183" s="137" t="s">
        <v>83</v>
      </c>
      <c r="N183" s="137" t="s">
        <v>287</v>
      </c>
      <c r="O183" s="246">
        <v>6960</v>
      </c>
      <c r="P183" s="247">
        <v>10</v>
      </c>
      <c r="Q183" s="746"/>
      <c r="R183" s="746"/>
      <c r="S183" s="222"/>
      <c r="T183" s="210">
        <v>10</v>
      </c>
      <c r="U183" s="210"/>
      <c r="V183" s="222">
        <v>6960</v>
      </c>
      <c r="W183" s="223">
        <f t="shared" si="14"/>
        <v>0</v>
      </c>
    </row>
    <row r="184" spans="4:23" ht="12.75">
      <c r="D184" s="122">
        <v>167</v>
      </c>
      <c r="E184" s="136">
        <v>36883</v>
      </c>
      <c r="F184" s="124" t="s">
        <v>241</v>
      </c>
      <c r="G184" s="125">
        <v>61</v>
      </c>
      <c r="H184" s="464">
        <v>617</v>
      </c>
      <c r="I184" s="124">
        <v>13183</v>
      </c>
      <c r="J184" s="137">
        <v>1</v>
      </c>
      <c r="K184" s="194" t="s">
        <v>26</v>
      </c>
      <c r="L184" s="137"/>
      <c r="M184" s="137" t="s">
        <v>83</v>
      </c>
      <c r="N184" s="137" t="s">
        <v>287</v>
      </c>
      <c r="O184" s="246">
        <v>6960</v>
      </c>
      <c r="P184" s="247">
        <v>10</v>
      </c>
      <c r="Q184" s="746"/>
      <c r="R184" s="746"/>
      <c r="S184" s="222"/>
      <c r="T184" s="210">
        <v>10</v>
      </c>
      <c r="U184" s="210"/>
      <c r="V184" s="222">
        <v>6960</v>
      </c>
      <c r="W184" s="223">
        <f t="shared" si="14"/>
        <v>0</v>
      </c>
    </row>
    <row r="185" spans="4:23" ht="12.75">
      <c r="D185" s="122">
        <v>168</v>
      </c>
      <c r="E185" s="136">
        <v>36883</v>
      </c>
      <c r="F185" s="124" t="s">
        <v>241</v>
      </c>
      <c r="G185" s="125">
        <v>61</v>
      </c>
      <c r="H185" s="464">
        <v>617</v>
      </c>
      <c r="I185" s="124">
        <v>35180</v>
      </c>
      <c r="J185" s="137">
        <v>1</v>
      </c>
      <c r="K185" s="194" t="s">
        <v>26</v>
      </c>
      <c r="L185" s="137"/>
      <c r="M185" s="137" t="s">
        <v>83</v>
      </c>
      <c r="N185" s="137" t="s">
        <v>287</v>
      </c>
      <c r="O185" s="246">
        <v>6960</v>
      </c>
      <c r="P185" s="247">
        <v>10</v>
      </c>
      <c r="Q185" s="746"/>
      <c r="R185" s="746"/>
      <c r="S185" s="222"/>
      <c r="T185" s="210">
        <v>10</v>
      </c>
      <c r="U185" s="210"/>
      <c r="V185" s="222">
        <v>6960</v>
      </c>
      <c r="W185" s="223">
        <f t="shared" si="14"/>
        <v>0</v>
      </c>
    </row>
    <row r="186" spans="4:23" ht="12.75">
      <c r="D186" s="122">
        <v>169</v>
      </c>
      <c r="E186" s="136">
        <v>36883</v>
      </c>
      <c r="F186" s="124" t="s">
        <v>241</v>
      </c>
      <c r="G186" s="125">
        <v>61</v>
      </c>
      <c r="H186" s="464">
        <v>617</v>
      </c>
      <c r="I186" s="124"/>
      <c r="J186" s="137">
        <v>2</v>
      </c>
      <c r="K186" s="194" t="s">
        <v>87</v>
      </c>
      <c r="L186" s="137"/>
      <c r="M186" s="137"/>
      <c r="N186" s="137" t="s">
        <v>287</v>
      </c>
      <c r="O186" s="246">
        <v>2770.87</v>
      </c>
      <c r="P186" s="247">
        <v>10</v>
      </c>
      <c r="Q186" s="746"/>
      <c r="R186" s="746"/>
      <c r="S186" s="222"/>
      <c r="T186" s="210">
        <v>10</v>
      </c>
      <c r="U186" s="210"/>
      <c r="V186" s="222">
        <v>2770.87</v>
      </c>
      <c r="W186" s="223">
        <f t="shared" si="14"/>
        <v>0</v>
      </c>
    </row>
    <row r="187" spans="4:23" ht="12.75">
      <c r="D187" s="122">
        <v>170</v>
      </c>
      <c r="E187" s="136">
        <v>36883</v>
      </c>
      <c r="F187" s="124" t="s">
        <v>241</v>
      </c>
      <c r="G187" s="125">
        <v>61</v>
      </c>
      <c r="H187" s="464">
        <v>617</v>
      </c>
      <c r="I187" s="124"/>
      <c r="J187" s="137">
        <v>2</v>
      </c>
      <c r="K187" s="194" t="s">
        <v>281</v>
      </c>
      <c r="L187" s="137"/>
      <c r="M187" s="137"/>
      <c r="N187" s="137" t="s">
        <v>287</v>
      </c>
      <c r="O187" s="246">
        <v>1200</v>
      </c>
      <c r="P187" s="247">
        <v>10</v>
      </c>
      <c r="Q187" s="746"/>
      <c r="R187" s="746"/>
      <c r="S187" s="222"/>
      <c r="T187" s="210">
        <v>10</v>
      </c>
      <c r="U187" s="210"/>
      <c r="V187" s="222">
        <v>1200</v>
      </c>
      <c r="W187" s="223">
        <f t="shared" si="14"/>
        <v>0</v>
      </c>
    </row>
    <row r="188" spans="4:23" ht="12.75">
      <c r="D188" s="122">
        <v>171</v>
      </c>
      <c r="E188" s="136">
        <v>36883</v>
      </c>
      <c r="F188" s="124" t="s">
        <v>241</v>
      </c>
      <c r="G188" s="125">
        <v>61</v>
      </c>
      <c r="H188" s="464">
        <v>617</v>
      </c>
      <c r="I188" s="124"/>
      <c r="J188" s="137">
        <v>1</v>
      </c>
      <c r="K188" s="194" t="s">
        <v>264</v>
      </c>
      <c r="L188" s="137"/>
      <c r="M188" s="137"/>
      <c r="N188" s="137" t="s">
        <v>287</v>
      </c>
      <c r="O188" s="246">
        <v>3500</v>
      </c>
      <c r="P188" s="247">
        <v>10</v>
      </c>
      <c r="Q188" s="746"/>
      <c r="R188" s="746"/>
      <c r="S188" s="222"/>
      <c r="T188" s="210">
        <v>10</v>
      </c>
      <c r="U188" s="210"/>
      <c r="V188" s="222">
        <v>3500</v>
      </c>
      <c r="W188" s="223">
        <f t="shared" si="14"/>
        <v>0</v>
      </c>
    </row>
    <row r="189" spans="4:23" ht="12.75">
      <c r="D189" s="122">
        <v>172</v>
      </c>
      <c r="E189" s="136">
        <v>36889</v>
      </c>
      <c r="F189" s="124" t="s">
        <v>241</v>
      </c>
      <c r="G189" s="125">
        <v>61</v>
      </c>
      <c r="H189" s="479">
        <v>617</v>
      </c>
      <c r="I189" s="137"/>
      <c r="J189" s="137">
        <v>1</v>
      </c>
      <c r="K189" s="194" t="s">
        <v>283</v>
      </c>
      <c r="L189" s="137"/>
      <c r="M189" s="137" t="s">
        <v>289</v>
      </c>
      <c r="N189" s="137" t="s">
        <v>287</v>
      </c>
      <c r="O189" s="246">
        <v>2915</v>
      </c>
      <c r="P189" s="247">
        <v>5</v>
      </c>
      <c r="Q189" s="746"/>
      <c r="R189" s="746"/>
      <c r="S189" s="222"/>
      <c r="T189" s="210">
        <v>5</v>
      </c>
      <c r="U189" s="210"/>
      <c r="V189" s="222">
        <v>2915</v>
      </c>
      <c r="W189" s="223">
        <f t="shared" si="14"/>
        <v>0</v>
      </c>
    </row>
    <row r="190" spans="4:23" ht="12.75">
      <c r="D190" s="122">
        <v>173</v>
      </c>
      <c r="E190" s="136">
        <v>36889</v>
      </c>
      <c r="F190" s="124" t="s">
        <v>241</v>
      </c>
      <c r="G190" s="125">
        <v>61</v>
      </c>
      <c r="H190" s="479">
        <v>617</v>
      </c>
      <c r="I190" s="137"/>
      <c r="J190" s="137">
        <v>2</v>
      </c>
      <c r="K190" s="194" t="s">
        <v>290</v>
      </c>
      <c r="L190" s="137"/>
      <c r="M190" s="137"/>
      <c r="N190" s="359" t="s">
        <v>291</v>
      </c>
      <c r="O190" s="246">
        <v>3132</v>
      </c>
      <c r="P190" s="247">
        <v>10</v>
      </c>
      <c r="Q190" s="746"/>
      <c r="R190" s="746"/>
      <c r="S190" s="222"/>
      <c r="T190" s="210">
        <v>10</v>
      </c>
      <c r="U190" s="210"/>
      <c r="V190" s="222">
        <v>3132</v>
      </c>
      <c r="W190" s="223">
        <f t="shared" si="14"/>
        <v>0</v>
      </c>
    </row>
    <row r="191" spans="4:23" ht="12.75">
      <c r="D191" s="122">
        <v>174</v>
      </c>
      <c r="E191" s="136">
        <v>36889</v>
      </c>
      <c r="F191" s="124" t="s">
        <v>241</v>
      </c>
      <c r="G191" s="137">
        <v>61</v>
      </c>
      <c r="H191" s="479">
        <v>617</v>
      </c>
      <c r="I191" s="137"/>
      <c r="J191" s="137">
        <v>1</v>
      </c>
      <c r="K191" s="194" t="s">
        <v>292</v>
      </c>
      <c r="L191" s="137"/>
      <c r="M191" s="137"/>
      <c r="N191" s="359" t="s">
        <v>291</v>
      </c>
      <c r="O191" s="246">
        <v>2494</v>
      </c>
      <c r="P191" s="247">
        <v>10</v>
      </c>
      <c r="Q191" s="746"/>
      <c r="R191" s="746"/>
      <c r="S191" s="222"/>
      <c r="T191" s="210">
        <v>10</v>
      </c>
      <c r="U191" s="210"/>
      <c r="V191" s="222">
        <v>2494</v>
      </c>
      <c r="W191" s="223">
        <f t="shared" si="14"/>
        <v>0</v>
      </c>
    </row>
    <row r="192" spans="4:23" ht="12.75">
      <c r="D192" s="122">
        <v>175</v>
      </c>
      <c r="E192" s="136">
        <v>36889</v>
      </c>
      <c r="F192" s="124" t="s">
        <v>241</v>
      </c>
      <c r="G192" s="137">
        <v>61</v>
      </c>
      <c r="H192" s="479">
        <v>617</v>
      </c>
      <c r="I192" s="137"/>
      <c r="J192" s="137">
        <v>1</v>
      </c>
      <c r="K192" s="194" t="s">
        <v>293</v>
      </c>
      <c r="L192" s="137"/>
      <c r="M192" s="137"/>
      <c r="N192" s="359" t="s">
        <v>291</v>
      </c>
      <c r="O192" s="246">
        <v>1200</v>
      </c>
      <c r="P192" s="247">
        <v>10</v>
      </c>
      <c r="Q192" s="746"/>
      <c r="R192" s="746"/>
      <c r="S192" s="222"/>
      <c r="T192" s="210">
        <v>10</v>
      </c>
      <c r="U192" s="210"/>
      <c r="V192" s="222">
        <v>1200</v>
      </c>
      <c r="W192" s="223">
        <f t="shared" si="14"/>
        <v>0</v>
      </c>
    </row>
    <row r="193" spans="4:23" ht="12.75">
      <c r="D193" s="122">
        <v>176</v>
      </c>
      <c r="E193" s="136">
        <v>36889</v>
      </c>
      <c r="F193" s="124" t="s">
        <v>241</v>
      </c>
      <c r="G193" s="137">
        <v>61</v>
      </c>
      <c r="H193" s="479">
        <v>617</v>
      </c>
      <c r="I193" s="137"/>
      <c r="J193" s="137">
        <v>1</v>
      </c>
      <c r="K193" s="194" t="s">
        <v>835</v>
      </c>
      <c r="L193" s="137"/>
      <c r="M193" s="137" t="s">
        <v>37</v>
      </c>
      <c r="N193" s="359" t="s">
        <v>291</v>
      </c>
      <c r="O193" s="246">
        <v>117794.91</v>
      </c>
      <c r="P193" s="247">
        <v>10</v>
      </c>
      <c r="Q193" s="746"/>
      <c r="R193" s="746"/>
      <c r="S193" s="222"/>
      <c r="T193" s="210">
        <v>10</v>
      </c>
      <c r="U193" s="210"/>
      <c r="V193" s="222">
        <v>117794.91</v>
      </c>
      <c r="W193" s="223">
        <f t="shared" si="14"/>
        <v>0</v>
      </c>
    </row>
    <row r="194" spans="4:23" ht="12.75">
      <c r="D194" s="122">
        <v>177</v>
      </c>
      <c r="E194" s="136">
        <v>36889</v>
      </c>
      <c r="F194" s="124" t="s">
        <v>241</v>
      </c>
      <c r="G194" s="137">
        <v>61</v>
      </c>
      <c r="H194" s="479">
        <v>617</v>
      </c>
      <c r="I194" s="137"/>
      <c r="J194" s="137">
        <v>1</v>
      </c>
      <c r="K194" s="194" t="s">
        <v>192</v>
      </c>
      <c r="L194" s="137"/>
      <c r="M194" s="137"/>
      <c r="N194" s="359" t="s">
        <v>291</v>
      </c>
      <c r="O194" s="246">
        <v>1382.4</v>
      </c>
      <c r="P194" s="247">
        <v>10</v>
      </c>
      <c r="Q194" s="746"/>
      <c r="R194" s="746"/>
      <c r="S194" s="222"/>
      <c r="T194" s="210">
        <v>10</v>
      </c>
      <c r="U194" s="210"/>
      <c r="V194" s="222">
        <v>1382.4</v>
      </c>
      <c r="W194" s="223">
        <f t="shared" si="14"/>
        <v>0</v>
      </c>
    </row>
    <row r="195" spans="4:23" ht="12.75">
      <c r="D195" s="122">
        <v>178</v>
      </c>
      <c r="E195" s="136">
        <v>36889</v>
      </c>
      <c r="F195" s="124" t="s">
        <v>241</v>
      </c>
      <c r="G195" s="137">
        <v>61</v>
      </c>
      <c r="H195" s="479">
        <v>617</v>
      </c>
      <c r="I195" s="137"/>
      <c r="J195" s="137">
        <v>1</v>
      </c>
      <c r="K195" s="194" t="s">
        <v>294</v>
      </c>
      <c r="L195" s="137"/>
      <c r="M195" s="137"/>
      <c r="N195" s="359" t="s">
        <v>291</v>
      </c>
      <c r="O195" s="246">
        <v>1500</v>
      </c>
      <c r="P195" s="247">
        <v>10</v>
      </c>
      <c r="Q195" s="746"/>
      <c r="R195" s="746"/>
      <c r="S195" s="222"/>
      <c r="T195" s="210">
        <v>10</v>
      </c>
      <c r="U195" s="210"/>
      <c r="V195" s="222">
        <v>1500</v>
      </c>
      <c r="W195" s="223">
        <f t="shared" si="14"/>
        <v>0</v>
      </c>
    </row>
    <row r="196" spans="4:23" ht="12.75">
      <c r="D196" s="122">
        <v>179</v>
      </c>
      <c r="E196" s="136">
        <v>36889</v>
      </c>
      <c r="F196" s="124" t="s">
        <v>241</v>
      </c>
      <c r="G196" s="137">
        <v>61</v>
      </c>
      <c r="H196" s="479">
        <v>617</v>
      </c>
      <c r="I196" s="137"/>
      <c r="J196" s="137">
        <v>1</v>
      </c>
      <c r="K196" s="194" t="s">
        <v>295</v>
      </c>
      <c r="L196" s="137"/>
      <c r="M196" s="137"/>
      <c r="N196" s="359" t="s">
        <v>291</v>
      </c>
      <c r="O196" s="246">
        <v>200</v>
      </c>
      <c r="P196" s="247">
        <v>10</v>
      </c>
      <c r="Q196" s="746"/>
      <c r="R196" s="746"/>
      <c r="S196" s="222"/>
      <c r="T196" s="210">
        <v>10</v>
      </c>
      <c r="U196" s="210"/>
      <c r="V196" s="222">
        <v>200</v>
      </c>
      <c r="W196" s="223">
        <f t="shared" si="14"/>
        <v>0</v>
      </c>
    </row>
    <row r="197" spans="4:23" ht="12.75">
      <c r="D197" s="122">
        <v>180</v>
      </c>
      <c r="E197" s="136">
        <v>36889</v>
      </c>
      <c r="F197" s="124" t="s">
        <v>241</v>
      </c>
      <c r="G197" s="137">
        <v>61</v>
      </c>
      <c r="H197" s="479">
        <v>617</v>
      </c>
      <c r="I197" s="137"/>
      <c r="J197" s="137">
        <v>1</v>
      </c>
      <c r="K197" s="194" t="s">
        <v>304</v>
      </c>
      <c r="L197" s="137"/>
      <c r="M197" s="137" t="s">
        <v>305</v>
      </c>
      <c r="N197" s="137" t="s">
        <v>306</v>
      </c>
      <c r="O197" s="246">
        <v>1200</v>
      </c>
      <c r="P197" s="247">
        <v>10</v>
      </c>
      <c r="Q197" s="746"/>
      <c r="R197" s="746"/>
      <c r="S197" s="222"/>
      <c r="T197" s="210">
        <v>10</v>
      </c>
      <c r="U197" s="210"/>
      <c r="V197" s="222">
        <v>1200</v>
      </c>
      <c r="W197" s="223">
        <f t="shared" si="14"/>
        <v>0</v>
      </c>
    </row>
    <row r="198" spans="4:23" ht="12.75">
      <c r="D198" s="122">
        <v>181</v>
      </c>
      <c r="E198" s="136">
        <v>36889</v>
      </c>
      <c r="F198" s="124" t="s">
        <v>241</v>
      </c>
      <c r="G198" s="137">
        <v>61</v>
      </c>
      <c r="H198" s="479">
        <v>617</v>
      </c>
      <c r="I198" s="137">
        <v>35160</v>
      </c>
      <c r="J198" s="137">
        <v>1</v>
      </c>
      <c r="K198" s="194" t="s">
        <v>260</v>
      </c>
      <c r="L198" s="137"/>
      <c r="M198" s="137"/>
      <c r="N198" s="137" t="s">
        <v>306</v>
      </c>
      <c r="O198" s="246">
        <v>400</v>
      </c>
      <c r="P198" s="247">
        <v>10</v>
      </c>
      <c r="Q198" s="746"/>
      <c r="R198" s="746"/>
      <c r="S198" s="222"/>
      <c r="T198" s="210">
        <v>10</v>
      </c>
      <c r="U198" s="210"/>
      <c r="V198" s="222">
        <v>400</v>
      </c>
      <c r="W198" s="223">
        <f t="shared" si="14"/>
        <v>0</v>
      </c>
    </row>
    <row r="199" spans="4:23" ht="12.75">
      <c r="D199" s="122">
        <v>182</v>
      </c>
      <c r="E199" s="136">
        <v>36889</v>
      </c>
      <c r="F199" s="124" t="s">
        <v>241</v>
      </c>
      <c r="G199" s="137">
        <v>61</v>
      </c>
      <c r="H199" s="479">
        <v>617</v>
      </c>
      <c r="I199" s="137">
        <v>35188</v>
      </c>
      <c r="J199" s="137">
        <v>1</v>
      </c>
      <c r="K199" s="194" t="s">
        <v>307</v>
      </c>
      <c r="L199" s="137"/>
      <c r="M199" s="137"/>
      <c r="N199" s="137" t="s">
        <v>306</v>
      </c>
      <c r="O199" s="246">
        <v>400</v>
      </c>
      <c r="P199" s="247">
        <v>10</v>
      </c>
      <c r="Q199" s="746"/>
      <c r="R199" s="746"/>
      <c r="S199" s="222"/>
      <c r="T199" s="210">
        <v>10</v>
      </c>
      <c r="U199" s="210"/>
      <c r="V199" s="222">
        <v>400</v>
      </c>
      <c r="W199" s="223">
        <f t="shared" si="14"/>
        <v>0</v>
      </c>
    </row>
    <row r="200" spans="4:23" ht="12.75">
      <c r="D200" s="122">
        <v>183</v>
      </c>
      <c r="E200" s="136">
        <v>36889</v>
      </c>
      <c r="F200" s="124" t="s">
        <v>241</v>
      </c>
      <c r="G200" s="137">
        <v>61</v>
      </c>
      <c r="H200" s="479">
        <v>617</v>
      </c>
      <c r="I200" s="137">
        <v>35047</v>
      </c>
      <c r="J200" s="137">
        <v>1</v>
      </c>
      <c r="K200" s="194" t="s">
        <v>307</v>
      </c>
      <c r="L200" s="137"/>
      <c r="M200" s="137"/>
      <c r="N200" s="137" t="s">
        <v>306</v>
      </c>
      <c r="O200" s="246">
        <v>400</v>
      </c>
      <c r="P200" s="247">
        <v>10</v>
      </c>
      <c r="Q200" s="746"/>
      <c r="R200" s="746"/>
      <c r="S200" s="222"/>
      <c r="T200" s="210">
        <v>10</v>
      </c>
      <c r="U200" s="210"/>
      <c r="V200" s="222">
        <v>400</v>
      </c>
      <c r="W200" s="223">
        <f t="shared" si="14"/>
        <v>0</v>
      </c>
    </row>
    <row r="201" spans="4:23" ht="12.75">
      <c r="D201" s="122">
        <v>184</v>
      </c>
      <c r="E201" s="136">
        <v>36889</v>
      </c>
      <c r="F201" s="124" t="s">
        <v>241</v>
      </c>
      <c r="G201" s="137">
        <v>61</v>
      </c>
      <c r="H201" s="479">
        <v>617</v>
      </c>
      <c r="I201" s="137">
        <v>35269</v>
      </c>
      <c r="J201" s="137">
        <v>1</v>
      </c>
      <c r="K201" s="194" t="s">
        <v>307</v>
      </c>
      <c r="L201" s="137"/>
      <c r="M201" s="137"/>
      <c r="N201" s="137" t="s">
        <v>306</v>
      </c>
      <c r="O201" s="246">
        <v>400</v>
      </c>
      <c r="P201" s="247">
        <v>10</v>
      </c>
      <c r="Q201" s="746"/>
      <c r="R201" s="746"/>
      <c r="S201" s="222"/>
      <c r="T201" s="210">
        <v>10</v>
      </c>
      <c r="U201" s="210"/>
      <c r="V201" s="222">
        <v>400</v>
      </c>
      <c r="W201" s="223">
        <f t="shared" si="14"/>
        <v>0</v>
      </c>
    </row>
    <row r="202" spans="4:23" ht="12.75">
      <c r="D202" s="122">
        <v>185</v>
      </c>
      <c r="E202" s="136">
        <v>36889</v>
      </c>
      <c r="F202" s="124" t="s">
        <v>241</v>
      </c>
      <c r="G202" s="137">
        <v>61</v>
      </c>
      <c r="H202" s="479">
        <v>617</v>
      </c>
      <c r="I202" s="137">
        <v>127991</v>
      </c>
      <c r="J202" s="137">
        <v>1</v>
      </c>
      <c r="K202" s="194" t="s">
        <v>87</v>
      </c>
      <c r="L202" s="137"/>
      <c r="M202" s="137"/>
      <c r="N202" s="137" t="s">
        <v>306</v>
      </c>
      <c r="O202" s="246">
        <v>2770.87</v>
      </c>
      <c r="P202" s="247">
        <v>10</v>
      </c>
      <c r="Q202" s="746"/>
      <c r="R202" s="746"/>
      <c r="S202" s="222"/>
      <c r="T202" s="210">
        <v>10</v>
      </c>
      <c r="U202" s="210"/>
      <c r="V202" s="222">
        <v>2770.87</v>
      </c>
      <c r="W202" s="223">
        <f t="shared" si="14"/>
        <v>0</v>
      </c>
    </row>
    <row r="203" spans="4:23" ht="12.75">
      <c r="D203" s="122">
        <v>186</v>
      </c>
      <c r="E203" s="136">
        <v>36889</v>
      </c>
      <c r="F203" s="124" t="s">
        <v>241</v>
      </c>
      <c r="G203" s="137">
        <v>61</v>
      </c>
      <c r="H203" s="479">
        <v>617</v>
      </c>
      <c r="I203" s="137">
        <v>35164</v>
      </c>
      <c r="J203" s="137">
        <v>1</v>
      </c>
      <c r="K203" s="194" t="s">
        <v>87</v>
      </c>
      <c r="L203" s="137"/>
      <c r="M203" s="137"/>
      <c r="N203" s="137" t="s">
        <v>306</v>
      </c>
      <c r="O203" s="246">
        <v>2770.87</v>
      </c>
      <c r="P203" s="247">
        <v>10</v>
      </c>
      <c r="Q203" s="746"/>
      <c r="R203" s="746"/>
      <c r="S203" s="222"/>
      <c r="T203" s="210">
        <v>10</v>
      </c>
      <c r="U203" s="210"/>
      <c r="V203" s="222">
        <v>2770.87</v>
      </c>
      <c r="W203" s="223">
        <f t="shared" si="14"/>
        <v>0</v>
      </c>
    </row>
    <row r="204" spans="4:23" ht="12.75">
      <c r="D204" s="122">
        <v>187</v>
      </c>
      <c r="E204" s="136">
        <v>36889</v>
      </c>
      <c r="F204" s="124" t="s">
        <v>241</v>
      </c>
      <c r="G204" s="137">
        <v>61</v>
      </c>
      <c r="H204" s="479">
        <v>617</v>
      </c>
      <c r="I204" s="137">
        <v>35065</v>
      </c>
      <c r="J204" s="137">
        <v>1</v>
      </c>
      <c r="K204" s="194" t="s">
        <v>87</v>
      </c>
      <c r="L204" s="137"/>
      <c r="M204" s="137" t="s">
        <v>19</v>
      </c>
      <c r="N204" s="137" t="s">
        <v>306</v>
      </c>
      <c r="O204" s="246">
        <v>2770.87</v>
      </c>
      <c r="P204" s="247">
        <v>10</v>
      </c>
      <c r="Q204" s="746"/>
      <c r="R204" s="746"/>
      <c r="S204" s="222"/>
      <c r="T204" s="210">
        <v>10</v>
      </c>
      <c r="U204" s="210"/>
      <c r="V204" s="222">
        <v>2770.87</v>
      </c>
      <c r="W204" s="223">
        <f t="shared" si="14"/>
        <v>0</v>
      </c>
    </row>
    <row r="205" spans="4:23" ht="12.75">
      <c r="D205" s="122">
        <v>188</v>
      </c>
      <c r="E205" s="136">
        <v>36889</v>
      </c>
      <c r="F205" s="124" t="s">
        <v>241</v>
      </c>
      <c r="G205" s="137">
        <v>61</v>
      </c>
      <c r="H205" s="479">
        <v>617</v>
      </c>
      <c r="I205" s="137">
        <v>35063</v>
      </c>
      <c r="J205" s="137">
        <v>1</v>
      </c>
      <c r="K205" s="194" t="s">
        <v>308</v>
      </c>
      <c r="L205" s="137"/>
      <c r="M205" s="137" t="s">
        <v>19</v>
      </c>
      <c r="N205" s="137" t="s">
        <v>306</v>
      </c>
      <c r="O205" s="246">
        <v>600</v>
      </c>
      <c r="P205" s="247">
        <v>10</v>
      </c>
      <c r="Q205" s="746"/>
      <c r="R205" s="746"/>
      <c r="S205" s="222"/>
      <c r="T205" s="210">
        <v>10</v>
      </c>
      <c r="U205" s="210"/>
      <c r="V205" s="222">
        <v>600</v>
      </c>
      <c r="W205" s="223">
        <f t="shared" si="14"/>
        <v>0</v>
      </c>
    </row>
    <row r="206" spans="4:23" ht="12.75">
      <c r="D206" s="122">
        <v>189</v>
      </c>
      <c r="E206" s="136">
        <v>36889</v>
      </c>
      <c r="F206" s="124" t="s">
        <v>241</v>
      </c>
      <c r="G206" s="137">
        <v>61</v>
      </c>
      <c r="H206" s="479">
        <v>617</v>
      </c>
      <c r="I206" s="137">
        <v>35069</v>
      </c>
      <c r="J206" s="137">
        <v>1</v>
      </c>
      <c r="K206" s="194" t="s">
        <v>112</v>
      </c>
      <c r="L206" s="137"/>
      <c r="M206" s="137"/>
      <c r="N206" s="137" t="s">
        <v>306</v>
      </c>
      <c r="O206" s="246">
        <v>600</v>
      </c>
      <c r="P206" s="247">
        <v>10</v>
      </c>
      <c r="Q206" s="746"/>
      <c r="R206" s="746"/>
      <c r="S206" s="222"/>
      <c r="T206" s="210">
        <v>10</v>
      </c>
      <c r="U206" s="210"/>
      <c r="V206" s="222">
        <v>600</v>
      </c>
      <c r="W206" s="223">
        <f t="shared" si="14"/>
        <v>0</v>
      </c>
    </row>
    <row r="207" spans="4:23" ht="12.75">
      <c r="D207" s="122">
        <v>190</v>
      </c>
      <c r="E207" s="136">
        <v>36889</v>
      </c>
      <c r="F207" s="124" t="s">
        <v>241</v>
      </c>
      <c r="G207" s="137">
        <v>61</v>
      </c>
      <c r="H207" s="479">
        <v>617</v>
      </c>
      <c r="I207" s="137"/>
      <c r="J207" s="137">
        <v>1</v>
      </c>
      <c r="K207" s="194" t="s">
        <v>282</v>
      </c>
      <c r="L207" s="137"/>
      <c r="M207" s="137" t="s">
        <v>309</v>
      </c>
      <c r="N207" s="137" t="s">
        <v>306</v>
      </c>
      <c r="O207" s="246">
        <v>850</v>
      </c>
      <c r="P207" s="247">
        <v>10</v>
      </c>
      <c r="Q207" s="746"/>
      <c r="R207" s="746"/>
      <c r="S207" s="222"/>
      <c r="T207" s="210">
        <v>10</v>
      </c>
      <c r="U207" s="210"/>
      <c r="V207" s="222">
        <v>850</v>
      </c>
      <c r="W207" s="223">
        <f t="shared" si="14"/>
        <v>0</v>
      </c>
    </row>
    <row r="208" spans="4:23" ht="12.75">
      <c r="D208" s="122">
        <v>191</v>
      </c>
      <c r="E208" s="136">
        <v>36889</v>
      </c>
      <c r="F208" s="124" t="s">
        <v>241</v>
      </c>
      <c r="G208" s="137">
        <v>61</v>
      </c>
      <c r="H208" s="479">
        <v>617</v>
      </c>
      <c r="I208" s="137"/>
      <c r="J208" s="137">
        <v>1</v>
      </c>
      <c r="K208" s="194" t="s">
        <v>310</v>
      </c>
      <c r="L208" s="137"/>
      <c r="M208" s="137"/>
      <c r="N208" s="137" t="s">
        <v>306</v>
      </c>
      <c r="O208" s="246">
        <v>1600</v>
      </c>
      <c r="P208" s="247">
        <v>10</v>
      </c>
      <c r="Q208" s="746"/>
      <c r="R208" s="746"/>
      <c r="S208" s="222"/>
      <c r="T208" s="210">
        <v>10</v>
      </c>
      <c r="U208" s="210"/>
      <c r="V208" s="222">
        <v>1600</v>
      </c>
      <c r="W208" s="223">
        <f t="shared" si="14"/>
        <v>0</v>
      </c>
    </row>
    <row r="209" spans="4:23" ht="12.75">
      <c r="D209" s="122">
        <v>192</v>
      </c>
      <c r="E209" s="136">
        <v>36889</v>
      </c>
      <c r="F209" s="124" t="s">
        <v>241</v>
      </c>
      <c r="G209" s="137">
        <v>61</v>
      </c>
      <c r="H209" s="479">
        <v>617</v>
      </c>
      <c r="I209" s="137">
        <v>35071</v>
      </c>
      <c r="J209" s="137">
        <v>1</v>
      </c>
      <c r="K209" s="194" t="s">
        <v>311</v>
      </c>
      <c r="L209" s="137"/>
      <c r="M209" s="137"/>
      <c r="N209" s="137" t="s">
        <v>312</v>
      </c>
      <c r="O209" s="246">
        <v>2000</v>
      </c>
      <c r="P209" s="247">
        <v>10</v>
      </c>
      <c r="Q209" s="746"/>
      <c r="R209" s="746"/>
      <c r="S209" s="222"/>
      <c r="T209" s="210">
        <v>10</v>
      </c>
      <c r="U209" s="210"/>
      <c r="V209" s="222">
        <v>2000</v>
      </c>
      <c r="W209" s="223">
        <f t="shared" si="14"/>
        <v>0</v>
      </c>
    </row>
    <row r="210" spans="4:23" ht="12.75">
      <c r="D210" s="122">
        <v>193</v>
      </c>
      <c r="E210" s="136">
        <v>36889</v>
      </c>
      <c r="F210" s="124" t="s">
        <v>241</v>
      </c>
      <c r="G210" s="137">
        <v>61</v>
      </c>
      <c r="H210" s="479">
        <v>617</v>
      </c>
      <c r="I210" s="137">
        <v>35072</v>
      </c>
      <c r="J210" s="137">
        <v>1</v>
      </c>
      <c r="K210" s="194" t="s">
        <v>313</v>
      </c>
      <c r="L210" s="137"/>
      <c r="M210" s="137"/>
      <c r="N210" s="137" t="s">
        <v>312</v>
      </c>
      <c r="O210" s="246">
        <v>800</v>
      </c>
      <c r="P210" s="247">
        <v>10</v>
      </c>
      <c r="Q210" s="746"/>
      <c r="R210" s="746"/>
      <c r="S210" s="222"/>
      <c r="T210" s="210">
        <v>10</v>
      </c>
      <c r="U210" s="210"/>
      <c r="V210" s="222">
        <v>800</v>
      </c>
      <c r="W210" s="223">
        <f t="shared" si="14"/>
        <v>0</v>
      </c>
    </row>
    <row r="211" spans="4:23" ht="12.75">
      <c r="D211" s="122">
        <v>194</v>
      </c>
      <c r="E211" s="136">
        <v>36889</v>
      </c>
      <c r="F211" s="124" t="s">
        <v>241</v>
      </c>
      <c r="G211" s="137">
        <v>61</v>
      </c>
      <c r="H211" s="479">
        <v>617</v>
      </c>
      <c r="I211" s="137">
        <v>7877</v>
      </c>
      <c r="J211" s="137">
        <v>1</v>
      </c>
      <c r="K211" s="194" t="s">
        <v>310</v>
      </c>
      <c r="L211" s="137"/>
      <c r="M211" s="137"/>
      <c r="N211" s="137" t="s">
        <v>312</v>
      </c>
      <c r="O211" s="246">
        <v>1600</v>
      </c>
      <c r="P211" s="247">
        <v>10</v>
      </c>
      <c r="Q211" s="746"/>
      <c r="R211" s="746"/>
      <c r="S211" s="222"/>
      <c r="T211" s="210">
        <v>10</v>
      </c>
      <c r="U211" s="210"/>
      <c r="V211" s="222">
        <v>1600</v>
      </c>
      <c r="W211" s="223">
        <f t="shared" si="14"/>
        <v>0</v>
      </c>
    </row>
    <row r="212" spans="4:23" ht="12.75">
      <c r="D212" s="122">
        <v>195</v>
      </c>
      <c r="E212" s="136">
        <v>36889</v>
      </c>
      <c r="F212" s="124" t="s">
        <v>241</v>
      </c>
      <c r="G212" s="137">
        <v>61</v>
      </c>
      <c r="H212" s="479">
        <v>617</v>
      </c>
      <c r="I212" s="137"/>
      <c r="J212" s="137">
        <v>4</v>
      </c>
      <c r="K212" s="194" t="s">
        <v>314</v>
      </c>
      <c r="L212" s="137"/>
      <c r="M212" s="137"/>
      <c r="N212" s="137" t="s">
        <v>312</v>
      </c>
      <c r="O212" s="246">
        <v>400</v>
      </c>
      <c r="P212" s="247">
        <v>10</v>
      </c>
      <c r="Q212" s="746"/>
      <c r="R212" s="746"/>
      <c r="S212" s="222"/>
      <c r="T212" s="210">
        <v>10</v>
      </c>
      <c r="U212" s="210"/>
      <c r="V212" s="222">
        <v>400</v>
      </c>
      <c r="W212" s="223">
        <f t="shared" si="14"/>
        <v>0</v>
      </c>
    </row>
    <row r="213" spans="4:23" ht="12.75">
      <c r="D213" s="122">
        <v>196</v>
      </c>
      <c r="E213" s="136">
        <v>36889</v>
      </c>
      <c r="F213" s="124" t="s">
        <v>241</v>
      </c>
      <c r="G213" s="137">
        <v>61</v>
      </c>
      <c r="H213" s="479">
        <v>617</v>
      </c>
      <c r="I213" s="137">
        <v>7897</v>
      </c>
      <c r="J213" s="137">
        <v>1</v>
      </c>
      <c r="K213" s="194" t="s">
        <v>315</v>
      </c>
      <c r="L213" s="137"/>
      <c r="M213" s="137"/>
      <c r="N213" s="137" t="s">
        <v>312</v>
      </c>
      <c r="O213" s="246">
        <v>500</v>
      </c>
      <c r="P213" s="247">
        <v>10</v>
      </c>
      <c r="Q213" s="746"/>
      <c r="R213" s="746"/>
      <c r="S213" s="222"/>
      <c r="T213" s="210">
        <v>10</v>
      </c>
      <c r="U213" s="210"/>
      <c r="V213" s="222">
        <v>500</v>
      </c>
      <c r="W213" s="223">
        <f t="shared" si="14"/>
        <v>0</v>
      </c>
    </row>
    <row r="214" spans="4:23" ht="12.75">
      <c r="D214" s="122">
        <v>197</v>
      </c>
      <c r="E214" s="136">
        <v>36889</v>
      </c>
      <c r="F214" s="124" t="s">
        <v>241</v>
      </c>
      <c r="G214" s="137">
        <v>61</v>
      </c>
      <c r="H214" s="479">
        <v>617</v>
      </c>
      <c r="I214" s="137">
        <v>126869</v>
      </c>
      <c r="J214" s="137">
        <v>1</v>
      </c>
      <c r="K214" s="194" t="s">
        <v>316</v>
      </c>
      <c r="L214" s="137"/>
      <c r="M214" s="137" t="s">
        <v>25</v>
      </c>
      <c r="N214" s="137" t="s">
        <v>312</v>
      </c>
      <c r="O214" s="246">
        <v>2880</v>
      </c>
      <c r="P214" s="247">
        <v>5</v>
      </c>
      <c r="Q214" s="746"/>
      <c r="R214" s="746"/>
      <c r="S214" s="222"/>
      <c r="T214" s="210">
        <v>5</v>
      </c>
      <c r="U214" s="210"/>
      <c r="V214" s="222">
        <v>2880</v>
      </c>
      <c r="W214" s="223">
        <f t="shared" si="14"/>
        <v>0</v>
      </c>
    </row>
    <row r="215" spans="4:23" ht="12.75">
      <c r="D215" s="122">
        <v>198</v>
      </c>
      <c r="E215" s="123">
        <v>36889</v>
      </c>
      <c r="F215" s="124" t="s">
        <v>241</v>
      </c>
      <c r="G215" s="181">
        <v>61</v>
      </c>
      <c r="H215" s="479">
        <v>617</v>
      </c>
      <c r="I215" s="137">
        <v>35178</v>
      </c>
      <c r="J215" s="137">
        <v>1</v>
      </c>
      <c r="K215" s="194" t="s">
        <v>281</v>
      </c>
      <c r="L215" s="137"/>
      <c r="M215" s="137"/>
      <c r="N215" s="137" t="s">
        <v>312</v>
      </c>
      <c r="O215" s="246">
        <v>1382.4</v>
      </c>
      <c r="P215" s="247">
        <v>10</v>
      </c>
      <c r="Q215" s="746"/>
      <c r="R215" s="746"/>
      <c r="S215" s="222"/>
      <c r="T215" s="210">
        <v>10</v>
      </c>
      <c r="U215" s="210"/>
      <c r="V215" s="222">
        <v>1382.4</v>
      </c>
      <c r="W215" s="223">
        <f t="shared" si="14"/>
        <v>0</v>
      </c>
    </row>
    <row r="216" spans="4:23" ht="12.75">
      <c r="D216" s="122">
        <v>199</v>
      </c>
      <c r="E216" s="123">
        <v>36889</v>
      </c>
      <c r="F216" s="124" t="s">
        <v>241</v>
      </c>
      <c r="G216" s="181">
        <v>61</v>
      </c>
      <c r="H216" s="479">
        <v>617</v>
      </c>
      <c r="I216" s="181"/>
      <c r="J216" s="181">
        <v>1</v>
      </c>
      <c r="K216" s="296" t="s">
        <v>317</v>
      </c>
      <c r="L216" s="181"/>
      <c r="M216" s="181"/>
      <c r="N216" s="181" t="s">
        <v>312</v>
      </c>
      <c r="O216" s="246">
        <v>1600</v>
      </c>
      <c r="P216" s="247">
        <v>10</v>
      </c>
      <c r="Q216" s="746"/>
      <c r="R216" s="746"/>
      <c r="S216" s="222"/>
      <c r="T216" s="210">
        <v>10</v>
      </c>
      <c r="U216" s="210"/>
      <c r="V216" s="222">
        <v>1600</v>
      </c>
      <c r="W216" s="223">
        <f t="shared" si="14"/>
        <v>0</v>
      </c>
    </row>
    <row r="217" spans="4:23" ht="12.75">
      <c r="D217" s="122">
        <v>200</v>
      </c>
      <c r="E217" s="123">
        <v>36889</v>
      </c>
      <c r="F217" s="124" t="s">
        <v>241</v>
      </c>
      <c r="G217" s="181">
        <v>61</v>
      </c>
      <c r="H217" s="479">
        <v>617</v>
      </c>
      <c r="I217" s="181">
        <v>126867</v>
      </c>
      <c r="J217" s="181">
        <v>1</v>
      </c>
      <c r="K217" s="296" t="s">
        <v>318</v>
      </c>
      <c r="L217" s="181"/>
      <c r="M217" s="181" t="s">
        <v>83</v>
      </c>
      <c r="N217" s="181" t="s">
        <v>836</v>
      </c>
      <c r="O217" s="246">
        <v>6960</v>
      </c>
      <c r="P217" s="247">
        <v>10</v>
      </c>
      <c r="Q217" s="746"/>
      <c r="R217" s="746"/>
      <c r="S217" s="222"/>
      <c r="T217" s="210">
        <v>10</v>
      </c>
      <c r="U217" s="210"/>
      <c r="V217" s="222">
        <v>6960</v>
      </c>
      <c r="W217" s="223">
        <f t="shared" si="14"/>
        <v>0</v>
      </c>
    </row>
    <row r="218" spans="4:23" ht="12.75">
      <c r="D218" s="122">
        <v>201</v>
      </c>
      <c r="E218" s="140">
        <v>41145</v>
      </c>
      <c r="F218" s="124" t="s">
        <v>241</v>
      </c>
      <c r="G218" s="137">
        <v>61</v>
      </c>
      <c r="H218" s="479">
        <v>617</v>
      </c>
      <c r="I218" s="137"/>
      <c r="J218" s="137">
        <v>1</v>
      </c>
      <c r="K218" s="194" t="s">
        <v>933</v>
      </c>
      <c r="L218" s="137"/>
      <c r="M218" s="137" t="s">
        <v>120</v>
      </c>
      <c r="N218" s="137" t="s">
        <v>227</v>
      </c>
      <c r="O218" s="246">
        <v>4295</v>
      </c>
      <c r="P218" s="247">
        <v>10</v>
      </c>
      <c r="Q218" s="222">
        <f aca="true" t="shared" si="15" ref="Q218:Q227">IF(P218=0,"N/A",+O218/P218)</f>
        <v>429.5</v>
      </c>
      <c r="R218" s="222">
        <f aca="true" t="shared" si="16" ref="R218:R227">IF(P218=0,"N/A",+Q218/12)</f>
        <v>35.791666666666664</v>
      </c>
      <c r="S218" s="389"/>
      <c r="T218" s="210"/>
      <c r="U218" s="210">
        <v>9</v>
      </c>
      <c r="V218" s="222">
        <f>IF(P218=0,"N/A",+Q218*T218+R218*U218)</f>
        <v>322.125</v>
      </c>
      <c r="W218" s="223">
        <f t="shared" si="14"/>
        <v>3972.875</v>
      </c>
    </row>
    <row r="219" spans="4:23" ht="12.75">
      <c r="D219" s="122">
        <v>202</v>
      </c>
      <c r="E219" s="123">
        <v>40395</v>
      </c>
      <c r="F219" s="124" t="s">
        <v>241</v>
      </c>
      <c r="G219" s="181">
        <v>61</v>
      </c>
      <c r="H219" s="479">
        <v>617</v>
      </c>
      <c r="I219" s="130"/>
      <c r="J219" s="130">
        <v>1</v>
      </c>
      <c r="K219" s="295" t="s">
        <v>655</v>
      </c>
      <c r="L219" s="127" t="s">
        <v>656</v>
      </c>
      <c r="M219" s="127"/>
      <c r="N219" s="181" t="s">
        <v>227</v>
      </c>
      <c r="O219" s="345">
        <v>3125.01</v>
      </c>
      <c r="P219" s="247">
        <v>5</v>
      </c>
      <c r="Q219" s="287">
        <f t="shared" si="15"/>
        <v>625.0020000000001</v>
      </c>
      <c r="R219" s="209">
        <f t="shared" si="16"/>
        <v>52.08350000000001</v>
      </c>
      <c r="S219" s="209"/>
      <c r="T219" s="210">
        <v>2</v>
      </c>
      <c r="U219" s="210">
        <v>9</v>
      </c>
      <c r="V219" s="222">
        <f>IF(P219=0,"N/A",+Q219*T219+R219*U219)</f>
        <v>1718.7555000000002</v>
      </c>
      <c r="W219" s="223">
        <f t="shared" si="14"/>
        <v>1406.2545</v>
      </c>
    </row>
    <row r="220" spans="4:23" ht="12.75">
      <c r="D220" s="122">
        <v>203</v>
      </c>
      <c r="E220" s="123">
        <v>40395</v>
      </c>
      <c r="F220" s="124" t="s">
        <v>241</v>
      </c>
      <c r="G220" s="181">
        <v>61</v>
      </c>
      <c r="H220" s="479">
        <v>617</v>
      </c>
      <c r="I220" s="130"/>
      <c r="J220" s="130">
        <v>2</v>
      </c>
      <c r="K220" s="296" t="s">
        <v>658</v>
      </c>
      <c r="L220" s="127" t="s">
        <v>657</v>
      </c>
      <c r="M220" s="127"/>
      <c r="N220" s="181" t="s">
        <v>227</v>
      </c>
      <c r="O220" s="345">
        <v>10750</v>
      </c>
      <c r="P220" s="247">
        <v>5</v>
      </c>
      <c r="Q220" s="287">
        <f t="shared" si="15"/>
        <v>2150</v>
      </c>
      <c r="R220" s="209">
        <f t="shared" si="16"/>
        <v>179.16666666666666</v>
      </c>
      <c r="S220" s="209"/>
      <c r="T220" s="210">
        <v>2</v>
      </c>
      <c r="U220" s="210">
        <v>9</v>
      </c>
      <c r="V220" s="222">
        <f>IF(P220=0,"N/A",+Q220*T220+R220*U220)</f>
        <v>5912.5</v>
      </c>
      <c r="W220" s="223">
        <f t="shared" si="14"/>
        <v>4837.5</v>
      </c>
    </row>
    <row r="221" spans="4:23" ht="12.75">
      <c r="D221" s="122">
        <v>204</v>
      </c>
      <c r="E221" s="123">
        <v>40395</v>
      </c>
      <c r="F221" s="124" t="s">
        <v>241</v>
      </c>
      <c r="G221" s="181">
        <v>61</v>
      </c>
      <c r="H221" s="479">
        <v>617</v>
      </c>
      <c r="I221" s="130"/>
      <c r="J221" s="130">
        <v>6</v>
      </c>
      <c r="K221" s="296" t="s">
        <v>659</v>
      </c>
      <c r="L221" s="127"/>
      <c r="M221" s="127"/>
      <c r="N221" s="181" t="s">
        <v>227</v>
      </c>
      <c r="O221" s="345">
        <v>3450</v>
      </c>
      <c r="P221" s="247">
        <v>5</v>
      </c>
      <c r="Q221" s="287">
        <f t="shared" si="15"/>
        <v>690</v>
      </c>
      <c r="R221" s="209">
        <f t="shared" si="16"/>
        <v>57.5</v>
      </c>
      <c r="S221" s="209"/>
      <c r="T221" s="210">
        <v>2</v>
      </c>
      <c r="U221" s="210">
        <v>8</v>
      </c>
      <c r="V221" s="222">
        <f>IF(P221=0,"N/A",+Q221*T221+R221*U221)</f>
        <v>1840</v>
      </c>
      <c r="W221" s="223">
        <f t="shared" si="14"/>
        <v>1610</v>
      </c>
    </row>
    <row r="222" spans="4:23" ht="12.75">
      <c r="D222" s="122">
        <v>205</v>
      </c>
      <c r="E222" s="123">
        <v>36889</v>
      </c>
      <c r="F222" s="124" t="s">
        <v>241</v>
      </c>
      <c r="G222" s="181">
        <v>61</v>
      </c>
      <c r="H222" s="479">
        <v>617</v>
      </c>
      <c r="I222" s="181">
        <v>35102</v>
      </c>
      <c r="J222" s="181">
        <v>1</v>
      </c>
      <c r="K222" s="296" t="s">
        <v>319</v>
      </c>
      <c r="L222" s="181"/>
      <c r="M222" s="181"/>
      <c r="N222" s="181" t="s">
        <v>227</v>
      </c>
      <c r="O222" s="246">
        <v>2200</v>
      </c>
      <c r="P222" s="247">
        <v>10</v>
      </c>
      <c r="Q222" s="746"/>
      <c r="R222" s="746"/>
      <c r="S222" s="222"/>
      <c r="T222" s="210">
        <v>10</v>
      </c>
      <c r="U222" s="210"/>
      <c r="V222" s="222">
        <v>2200</v>
      </c>
      <c r="W222" s="223">
        <f t="shared" si="14"/>
        <v>0</v>
      </c>
    </row>
    <row r="223" spans="4:23" ht="12.75">
      <c r="D223" s="122">
        <v>206</v>
      </c>
      <c r="E223" s="123">
        <v>36889</v>
      </c>
      <c r="F223" s="124" t="s">
        <v>241</v>
      </c>
      <c r="G223" s="181">
        <v>61</v>
      </c>
      <c r="H223" s="479">
        <v>617</v>
      </c>
      <c r="I223" s="181">
        <v>127139</v>
      </c>
      <c r="J223" s="181">
        <v>1</v>
      </c>
      <c r="K223" s="296" t="s">
        <v>320</v>
      </c>
      <c r="L223" s="181"/>
      <c r="M223" s="181"/>
      <c r="N223" s="181" t="s">
        <v>227</v>
      </c>
      <c r="O223" s="246">
        <v>1382.4</v>
      </c>
      <c r="P223" s="247">
        <v>10</v>
      </c>
      <c r="Q223" s="746"/>
      <c r="R223" s="746"/>
      <c r="S223" s="222"/>
      <c r="T223" s="210">
        <v>10</v>
      </c>
      <c r="U223" s="210"/>
      <c r="V223" s="222">
        <v>1382.4</v>
      </c>
      <c r="W223" s="223">
        <f t="shared" si="14"/>
        <v>0</v>
      </c>
    </row>
    <row r="224" spans="4:23" ht="12.75">
      <c r="D224" s="122">
        <v>207</v>
      </c>
      <c r="E224" s="123">
        <v>36889</v>
      </c>
      <c r="F224" s="124" t="s">
        <v>241</v>
      </c>
      <c r="G224" s="181">
        <v>61</v>
      </c>
      <c r="H224" s="479">
        <v>617</v>
      </c>
      <c r="I224" s="181"/>
      <c r="J224" s="181">
        <v>1</v>
      </c>
      <c r="K224" s="296" t="s">
        <v>837</v>
      </c>
      <c r="L224" s="181"/>
      <c r="M224" s="181"/>
      <c r="N224" s="181" t="s">
        <v>227</v>
      </c>
      <c r="O224" s="246">
        <v>1382.4</v>
      </c>
      <c r="P224" s="247">
        <v>10</v>
      </c>
      <c r="Q224" s="746"/>
      <c r="R224" s="746"/>
      <c r="S224" s="222"/>
      <c r="T224" s="210">
        <v>10</v>
      </c>
      <c r="U224" s="210"/>
      <c r="V224" s="222">
        <v>1382.4</v>
      </c>
      <c r="W224" s="223">
        <f t="shared" si="14"/>
        <v>0</v>
      </c>
    </row>
    <row r="225" spans="4:23" ht="12.75">
      <c r="D225" s="122">
        <v>208</v>
      </c>
      <c r="E225" s="123">
        <v>38839</v>
      </c>
      <c r="F225" s="124" t="s">
        <v>241</v>
      </c>
      <c r="G225" s="181">
        <v>61</v>
      </c>
      <c r="H225" s="479">
        <v>617</v>
      </c>
      <c r="I225" s="181"/>
      <c r="J225" s="181">
        <v>1</v>
      </c>
      <c r="K225" s="296" t="s">
        <v>105</v>
      </c>
      <c r="L225" s="181"/>
      <c r="M225" s="181" t="s">
        <v>106</v>
      </c>
      <c r="N225" s="181" t="s">
        <v>227</v>
      </c>
      <c r="O225" s="246">
        <v>5637.6</v>
      </c>
      <c r="P225" s="247">
        <v>10</v>
      </c>
      <c r="Q225" s="222">
        <f t="shared" si="15"/>
        <v>563.76</v>
      </c>
      <c r="R225" s="222">
        <f t="shared" si="16"/>
        <v>46.98</v>
      </c>
      <c r="S225" s="222"/>
      <c r="T225" s="210">
        <v>7</v>
      </c>
      <c r="U225" s="210"/>
      <c r="V225" s="222">
        <f>IF(P225=0,"N/A",+Q225*T225+R225*U225)</f>
        <v>3946.3199999999997</v>
      </c>
      <c r="W225" s="223">
        <f t="shared" si="14"/>
        <v>1691.2800000000007</v>
      </c>
    </row>
    <row r="226" spans="4:23" ht="12.75">
      <c r="D226" s="122">
        <v>209</v>
      </c>
      <c r="E226" s="136">
        <v>37008</v>
      </c>
      <c r="F226" s="124" t="s">
        <v>241</v>
      </c>
      <c r="G226" s="137">
        <v>61</v>
      </c>
      <c r="H226" s="479">
        <v>617</v>
      </c>
      <c r="I226" s="137"/>
      <c r="J226" s="137">
        <v>1</v>
      </c>
      <c r="K226" s="194" t="s">
        <v>322</v>
      </c>
      <c r="L226" s="137"/>
      <c r="M226" s="137" t="s">
        <v>109</v>
      </c>
      <c r="N226" s="137" t="s">
        <v>227</v>
      </c>
      <c r="O226" s="246">
        <v>16634.4</v>
      </c>
      <c r="P226" s="247">
        <v>10</v>
      </c>
      <c r="Q226" s="746"/>
      <c r="R226" s="746"/>
      <c r="S226" s="222"/>
      <c r="T226" s="210">
        <v>10</v>
      </c>
      <c r="U226" s="210"/>
      <c r="V226" s="222">
        <v>16634.4</v>
      </c>
      <c r="W226" s="223">
        <f t="shared" si="14"/>
        <v>0</v>
      </c>
    </row>
    <row r="227" spans="4:23" ht="12.75">
      <c r="D227" s="122">
        <v>210</v>
      </c>
      <c r="E227" s="136">
        <v>39426</v>
      </c>
      <c r="F227" s="124" t="s">
        <v>241</v>
      </c>
      <c r="G227" s="137">
        <v>61</v>
      </c>
      <c r="H227" s="479">
        <v>617</v>
      </c>
      <c r="I227" s="137"/>
      <c r="J227" s="137">
        <v>1</v>
      </c>
      <c r="K227" s="194" t="s">
        <v>323</v>
      </c>
      <c r="L227" s="137"/>
      <c r="M227" s="137"/>
      <c r="N227" s="137" t="s">
        <v>227</v>
      </c>
      <c r="O227" s="246">
        <v>2595</v>
      </c>
      <c r="P227" s="247">
        <v>10</v>
      </c>
      <c r="Q227" s="222">
        <f t="shared" si="15"/>
        <v>259.5</v>
      </c>
      <c r="R227" s="222">
        <f t="shared" si="16"/>
        <v>21.625</v>
      </c>
      <c r="S227" s="222"/>
      <c r="T227" s="210">
        <v>5</v>
      </c>
      <c r="U227" s="210"/>
      <c r="V227" s="222">
        <f>IF(P227=0,"N/A",+Q227*T227+R227*U227)</f>
        <v>1297.5</v>
      </c>
      <c r="W227" s="223">
        <f aca="true" t="shared" si="17" ref="W227:W285">IF(P227=0,"N/A",+O227-V227)</f>
        <v>1297.5</v>
      </c>
    </row>
    <row r="228" spans="4:23" ht="12.75">
      <c r="D228" s="122">
        <v>211</v>
      </c>
      <c r="E228" s="136">
        <v>36846</v>
      </c>
      <c r="F228" s="124" t="s">
        <v>241</v>
      </c>
      <c r="G228" s="137">
        <v>61</v>
      </c>
      <c r="H228" s="479">
        <v>617</v>
      </c>
      <c r="I228" s="137" t="s">
        <v>492</v>
      </c>
      <c r="J228" s="137">
        <v>1</v>
      </c>
      <c r="K228" s="194" t="s">
        <v>324</v>
      </c>
      <c r="L228" s="137" t="s">
        <v>325</v>
      </c>
      <c r="M228" s="137"/>
      <c r="N228" s="137" t="s">
        <v>227</v>
      </c>
      <c r="O228" s="246">
        <v>1975</v>
      </c>
      <c r="P228" s="247">
        <v>10</v>
      </c>
      <c r="Q228" s="746"/>
      <c r="R228" s="746"/>
      <c r="S228" s="222"/>
      <c r="T228" s="210">
        <v>10</v>
      </c>
      <c r="U228" s="210"/>
      <c r="V228" s="222">
        <v>1975</v>
      </c>
      <c r="W228" s="223">
        <f t="shared" si="17"/>
        <v>0</v>
      </c>
    </row>
    <row r="229" spans="4:23" ht="12.75">
      <c r="D229" s="122">
        <v>212</v>
      </c>
      <c r="E229" s="136">
        <v>36888</v>
      </c>
      <c r="F229" s="124" t="s">
        <v>241</v>
      </c>
      <c r="G229" s="137">
        <v>61</v>
      </c>
      <c r="H229" s="479">
        <v>617</v>
      </c>
      <c r="I229" s="137">
        <v>35103</v>
      </c>
      <c r="J229" s="137">
        <v>1</v>
      </c>
      <c r="K229" s="194" t="s">
        <v>260</v>
      </c>
      <c r="L229" s="137"/>
      <c r="M229" s="137"/>
      <c r="N229" s="137" t="s">
        <v>227</v>
      </c>
      <c r="O229" s="246">
        <v>1200</v>
      </c>
      <c r="P229" s="247">
        <v>10</v>
      </c>
      <c r="Q229" s="746"/>
      <c r="R229" s="746"/>
      <c r="S229" s="222"/>
      <c r="T229" s="210">
        <v>10</v>
      </c>
      <c r="U229" s="210"/>
      <c r="V229" s="222">
        <v>1200</v>
      </c>
      <c r="W229" s="223">
        <f t="shared" si="17"/>
        <v>0</v>
      </c>
    </row>
    <row r="230" spans="4:23" ht="12.75">
      <c r="D230" s="122">
        <v>213</v>
      </c>
      <c r="E230" s="136">
        <v>36888</v>
      </c>
      <c r="F230" s="124" t="s">
        <v>241</v>
      </c>
      <c r="G230" s="137">
        <v>61</v>
      </c>
      <c r="H230" s="479">
        <v>617</v>
      </c>
      <c r="I230" s="137"/>
      <c r="J230" s="137">
        <v>1</v>
      </c>
      <c r="K230" s="194" t="s">
        <v>246</v>
      </c>
      <c r="L230" s="137"/>
      <c r="M230" s="137"/>
      <c r="N230" s="137" t="s">
        <v>227</v>
      </c>
      <c r="O230" s="246">
        <v>2800</v>
      </c>
      <c r="P230" s="247">
        <v>10</v>
      </c>
      <c r="Q230" s="746"/>
      <c r="R230" s="746"/>
      <c r="S230" s="222"/>
      <c r="T230" s="210">
        <v>10</v>
      </c>
      <c r="U230" s="210"/>
      <c r="V230" s="222">
        <v>2800</v>
      </c>
      <c r="W230" s="223">
        <f t="shared" si="17"/>
        <v>0</v>
      </c>
    </row>
    <row r="231" spans="4:23" ht="12.75">
      <c r="D231" s="122">
        <v>214</v>
      </c>
      <c r="E231" s="136">
        <v>36888</v>
      </c>
      <c r="F231" s="124" t="s">
        <v>241</v>
      </c>
      <c r="G231" s="137">
        <v>61</v>
      </c>
      <c r="H231" s="479">
        <v>617</v>
      </c>
      <c r="I231" s="137"/>
      <c r="J231" s="137">
        <v>6</v>
      </c>
      <c r="K231" s="194" t="s">
        <v>617</v>
      </c>
      <c r="L231" s="137"/>
      <c r="M231" s="137"/>
      <c r="N231" s="137" t="s">
        <v>227</v>
      </c>
      <c r="O231" s="246">
        <v>1050</v>
      </c>
      <c r="P231" s="247">
        <v>10</v>
      </c>
      <c r="Q231" s="746"/>
      <c r="R231" s="746"/>
      <c r="S231" s="222"/>
      <c r="T231" s="210">
        <v>10</v>
      </c>
      <c r="U231" s="210"/>
      <c r="V231" s="222">
        <v>1050</v>
      </c>
      <c r="W231" s="223">
        <f t="shared" si="17"/>
        <v>0</v>
      </c>
    </row>
    <row r="232" spans="4:23" ht="12.75">
      <c r="D232" s="122">
        <v>215</v>
      </c>
      <c r="E232" s="136">
        <v>36888</v>
      </c>
      <c r="F232" s="124" t="s">
        <v>241</v>
      </c>
      <c r="G232" s="137">
        <v>61</v>
      </c>
      <c r="H232" s="479">
        <v>617</v>
      </c>
      <c r="I232" s="137"/>
      <c r="J232" s="137">
        <v>1</v>
      </c>
      <c r="K232" s="194" t="s">
        <v>117</v>
      </c>
      <c r="L232" s="137"/>
      <c r="M232" s="137"/>
      <c r="N232" s="137" t="s">
        <v>227</v>
      </c>
      <c r="O232" s="246">
        <v>500</v>
      </c>
      <c r="P232" s="247">
        <v>10</v>
      </c>
      <c r="Q232" s="746"/>
      <c r="R232" s="746"/>
      <c r="S232" s="222"/>
      <c r="T232" s="210">
        <v>10</v>
      </c>
      <c r="U232" s="210"/>
      <c r="V232" s="222">
        <v>500</v>
      </c>
      <c r="W232" s="223">
        <f t="shared" si="17"/>
        <v>0</v>
      </c>
    </row>
    <row r="233" spans="4:23" ht="12.75">
      <c r="D233" s="122">
        <v>216</v>
      </c>
      <c r="E233" s="136">
        <v>36888</v>
      </c>
      <c r="F233" s="124" t="s">
        <v>241</v>
      </c>
      <c r="G233" s="137">
        <v>61</v>
      </c>
      <c r="H233" s="479">
        <v>617</v>
      </c>
      <c r="I233" s="137"/>
      <c r="J233" s="137">
        <v>1</v>
      </c>
      <c r="K233" s="194" t="s">
        <v>56</v>
      </c>
      <c r="L233" s="137"/>
      <c r="M233" s="137" t="s">
        <v>25</v>
      </c>
      <c r="N233" s="137" t="s">
        <v>227</v>
      </c>
      <c r="O233" s="246">
        <v>3024</v>
      </c>
      <c r="P233" s="247">
        <v>5</v>
      </c>
      <c r="Q233" s="746"/>
      <c r="R233" s="746"/>
      <c r="S233" s="222"/>
      <c r="T233" s="210">
        <v>5</v>
      </c>
      <c r="U233" s="210"/>
      <c r="V233" s="222">
        <v>3024</v>
      </c>
      <c r="W233" s="223">
        <f t="shared" si="17"/>
        <v>0</v>
      </c>
    </row>
    <row r="234" spans="4:23" ht="12.75">
      <c r="D234" s="122">
        <v>217</v>
      </c>
      <c r="E234" s="136">
        <v>40116</v>
      </c>
      <c r="F234" s="124" t="s">
        <v>241</v>
      </c>
      <c r="G234" s="137">
        <v>61</v>
      </c>
      <c r="H234" s="479">
        <v>617</v>
      </c>
      <c r="I234" s="137"/>
      <c r="J234" s="137">
        <v>1</v>
      </c>
      <c r="K234" s="194" t="s">
        <v>228</v>
      </c>
      <c r="L234" s="137"/>
      <c r="M234" s="137" t="s">
        <v>229</v>
      </c>
      <c r="N234" s="137" t="s">
        <v>227</v>
      </c>
      <c r="O234" s="246">
        <v>2323.17</v>
      </c>
      <c r="P234" s="247">
        <v>10</v>
      </c>
      <c r="Q234" s="222">
        <f>IF(P234=0,"N/A",+O234/P234)</f>
        <v>232.317</v>
      </c>
      <c r="R234" s="222">
        <f>IF(P234=0,"N/A",+Q234/12)</f>
        <v>19.359750000000002</v>
      </c>
      <c r="S234" s="222">
        <f>+R173+R174+R175+R176+R177+R178+R179+R180+R181+R182+R183+R184+R185+R186+R187+R188+R189+R190+R191+R192+R193+R194+R195+R196+R197+R198+R199+R200+R201+R202+R203+R204+R205+R206+R207+R208+R209+R210+R211+R212+R213+R214+R215+R216+R217+R218+R219+R220+R221+R222+R223+R224+R225+R226+R227+R228+R229+R230+R231+R232+R233+R234</f>
        <v>412.50658333333337</v>
      </c>
      <c r="T234" s="210">
        <v>3</v>
      </c>
      <c r="U234" s="210">
        <v>7</v>
      </c>
      <c r="V234" s="222">
        <f>IF(P234=0,"N/A",+Q234*T234+R234*U234)</f>
        <v>832.4692500000001</v>
      </c>
      <c r="W234" s="223">
        <f t="shared" si="17"/>
        <v>1490.70075</v>
      </c>
    </row>
    <row r="235" spans="4:23" ht="12.75">
      <c r="D235" s="122">
        <v>218</v>
      </c>
      <c r="E235" s="136">
        <v>38819</v>
      </c>
      <c r="F235" s="124" t="s">
        <v>241</v>
      </c>
      <c r="G235" s="137">
        <v>61</v>
      </c>
      <c r="H235" s="462">
        <v>614</v>
      </c>
      <c r="I235" s="137"/>
      <c r="J235" s="137">
        <v>1</v>
      </c>
      <c r="K235" s="194" t="s">
        <v>90</v>
      </c>
      <c r="L235" s="137"/>
      <c r="M235" s="181" t="s">
        <v>151</v>
      </c>
      <c r="N235" s="181" t="s">
        <v>328</v>
      </c>
      <c r="O235" s="246">
        <v>175</v>
      </c>
      <c r="P235" s="247">
        <v>10</v>
      </c>
      <c r="Q235" s="222">
        <f>IF(P235=0,"N/A",+O235/P235)</f>
        <v>17.5</v>
      </c>
      <c r="R235" s="222">
        <f>IF(P235=0,"N/A",+Q235/12)</f>
        <v>1.4583333333333333</v>
      </c>
      <c r="S235" s="222"/>
      <c r="T235" s="210">
        <v>7</v>
      </c>
      <c r="U235" s="210"/>
      <c r="V235" s="222">
        <f>IF(P235=0,"N/A",+Q235*T235+R235*U235)</f>
        <v>122.5</v>
      </c>
      <c r="W235" s="223">
        <f>IF(P235=0,"N/A",+O235-V235)</f>
        <v>52.5</v>
      </c>
    </row>
    <row r="236" spans="4:23" ht="12.75">
      <c r="D236" s="122">
        <v>219</v>
      </c>
      <c r="E236" s="134">
        <v>41123</v>
      </c>
      <c r="F236" s="124" t="s">
        <v>241</v>
      </c>
      <c r="G236" s="181">
        <v>61</v>
      </c>
      <c r="H236" s="462">
        <v>614</v>
      </c>
      <c r="I236" s="130"/>
      <c r="J236" s="130">
        <v>1</v>
      </c>
      <c r="K236" s="191" t="s">
        <v>31</v>
      </c>
      <c r="L236" s="127"/>
      <c r="M236" s="127" t="s">
        <v>75</v>
      </c>
      <c r="N236" s="191" t="s">
        <v>882</v>
      </c>
      <c r="O236" s="345">
        <v>1696</v>
      </c>
      <c r="P236" s="247">
        <v>3</v>
      </c>
      <c r="Q236" s="287">
        <f>IF(P236=0,"N/A",+O236/P236)</f>
        <v>565.3333333333334</v>
      </c>
      <c r="R236" s="209">
        <f>IF(P236=0,"N/A",+Q236/12)</f>
        <v>47.111111111111114</v>
      </c>
      <c r="S236" s="209">
        <f>+R235+R236</f>
        <v>48.56944444444445</v>
      </c>
      <c r="T236" s="210"/>
      <c r="U236" s="210">
        <v>9</v>
      </c>
      <c r="V236" s="222">
        <f>IF(P236=0,"N/A",+Q236*T236+R236*U236)</f>
        <v>424</v>
      </c>
      <c r="W236" s="223">
        <f>IF(P236=0,"N/A",+O236-V236)</f>
        <v>1272</v>
      </c>
    </row>
    <row r="237" spans="4:23" ht="12.75">
      <c r="D237" s="122">
        <v>220</v>
      </c>
      <c r="E237" s="140">
        <v>40935</v>
      </c>
      <c r="F237" s="124" t="s">
        <v>241</v>
      </c>
      <c r="G237" s="125">
        <v>61</v>
      </c>
      <c r="H237" s="464">
        <v>617</v>
      </c>
      <c r="I237" s="124"/>
      <c r="J237" s="137">
        <v>1</v>
      </c>
      <c r="K237" s="296" t="s">
        <v>56</v>
      </c>
      <c r="L237" s="137"/>
      <c r="M237" s="181" t="s">
        <v>881</v>
      </c>
      <c r="N237" s="191" t="s">
        <v>882</v>
      </c>
      <c r="O237" s="246">
        <v>1385.01</v>
      </c>
      <c r="P237" s="247">
        <v>5</v>
      </c>
      <c r="Q237" s="222">
        <f>IF(P237=0,"N/A",+O237/P237)</f>
        <v>277.002</v>
      </c>
      <c r="R237" s="222">
        <f>IF(P237=0,"N/A",+Q237/12)</f>
        <v>23.0835</v>
      </c>
      <c r="S237" s="222"/>
      <c r="T237" s="210">
        <v>1</v>
      </c>
      <c r="U237" s="210"/>
      <c r="V237" s="222">
        <f>IF(P237=0,"N/A",+Q237*T237+R237*U237)</f>
        <v>277.002</v>
      </c>
      <c r="W237" s="223">
        <f>IF(P237=0,"N/A",+O237-V237)</f>
        <v>1108.008</v>
      </c>
    </row>
    <row r="238" spans="4:23" ht="12.75">
      <c r="D238" s="122">
        <v>221</v>
      </c>
      <c r="E238" s="136">
        <v>40004</v>
      </c>
      <c r="F238" s="124" t="s">
        <v>241</v>
      </c>
      <c r="G238" s="137">
        <v>61</v>
      </c>
      <c r="H238" s="479">
        <v>617</v>
      </c>
      <c r="I238" s="137"/>
      <c r="J238" s="137">
        <v>1</v>
      </c>
      <c r="K238" s="194" t="s">
        <v>68</v>
      </c>
      <c r="L238" s="137"/>
      <c r="M238" s="181" t="s">
        <v>25</v>
      </c>
      <c r="N238" s="181" t="s">
        <v>328</v>
      </c>
      <c r="O238" s="246">
        <v>5395</v>
      </c>
      <c r="P238" s="247">
        <v>5</v>
      </c>
      <c r="Q238" s="222">
        <f>IF(P238=0,"N/A",+O238/P238)</f>
        <v>1079</v>
      </c>
      <c r="R238" s="222">
        <f>IF(P238=0,"N/A",+Q238/12)</f>
        <v>89.91666666666667</v>
      </c>
      <c r="S238" s="222"/>
      <c r="T238" s="210">
        <v>3</v>
      </c>
      <c r="U238" s="210">
        <v>10</v>
      </c>
      <c r="V238" s="222">
        <f>IF(P238=0,"N/A",+Q238*T238+R238*U238)</f>
        <v>4136.166666666667</v>
      </c>
      <c r="W238" s="223">
        <f t="shared" si="17"/>
        <v>1258.833333333333</v>
      </c>
    </row>
    <row r="239" spans="4:23" ht="12.75">
      <c r="D239" s="122">
        <v>222</v>
      </c>
      <c r="E239" s="136">
        <v>36846</v>
      </c>
      <c r="F239" s="124" t="s">
        <v>241</v>
      </c>
      <c r="G239" s="137">
        <v>61</v>
      </c>
      <c r="H239" s="479">
        <v>617</v>
      </c>
      <c r="I239" s="137"/>
      <c r="J239" s="137">
        <v>1</v>
      </c>
      <c r="K239" s="194" t="s">
        <v>327</v>
      </c>
      <c r="L239" s="137"/>
      <c r="M239" s="181"/>
      <c r="N239" s="181" t="s">
        <v>328</v>
      </c>
      <c r="O239" s="246">
        <v>1200</v>
      </c>
      <c r="P239" s="247">
        <v>10</v>
      </c>
      <c r="Q239" s="746"/>
      <c r="R239" s="746"/>
      <c r="S239" s="222"/>
      <c r="T239" s="210">
        <v>10</v>
      </c>
      <c r="U239" s="210"/>
      <c r="V239" s="222">
        <v>1200</v>
      </c>
      <c r="W239" s="223">
        <f t="shared" si="17"/>
        <v>0</v>
      </c>
    </row>
    <row r="240" spans="4:23" ht="12.75">
      <c r="D240" s="122">
        <v>223</v>
      </c>
      <c r="E240" s="136">
        <v>36846</v>
      </c>
      <c r="F240" s="124" t="s">
        <v>241</v>
      </c>
      <c r="G240" s="137">
        <v>61</v>
      </c>
      <c r="H240" s="479">
        <v>617</v>
      </c>
      <c r="I240" s="137">
        <v>125541</v>
      </c>
      <c r="J240" s="137">
        <v>1</v>
      </c>
      <c r="K240" s="194" t="s">
        <v>327</v>
      </c>
      <c r="L240" s="137"/>
      <c r="M240" s="137"/>
      <c r="N240" s="137" t="s">
        <v>328</v>
      </c>
      <c r="O240" s="246">
        <v>1200</v>
      </c>
      <c r="P240" s="247">
        <v>10</v>
      </c>
      <c r="Q240" s="746"/>
      <c r="R240" s="746"/>
      <c r="S240" s="222"/>
      <c r="T240" s="210">
        <v>10</v>
      </c>
      <c r="U240" s="210"/>
      <c r="V240" s="222">
        <v>1200</v>
      </c>
      <c r="W240" s="223">
        <f t="shared" si="17"/>
        <v>0</v>
      </c>
    </row>
    <row r="241" spans="4:23" ht="12.75">
      <c r="D241" s="122">
        <v>224</v>
      </c>
      <c r="E241" s="136">
        <v>36846</v>
      </c>
      <c r="F241" s="124" t="s">
        <v>241</v>
      </c>
      <c r="G241" s="137">
        <v>61</v>
      </c>
      <c r="H241" s="479">
        <v>617</v>
      </c>
      <c r="I241" s="137">
        <v>35101</v>
      </c>
      <c r="J241" s="137">
        <v>1</v>
      </c>
      <c r="K241" s="194" t="s">
        <v>327</v>
      </c>
      <c r="L241" s="137"/>
      <c r="M241" s="137"/>
      <c r="N241" s="137" t="s">
        <v>328</v>
      </c>
      <c r="O241" s="246">
        <v>1200</v>
      </c>
      <c r="P241" s="247">
        <v>10</v>
      </c>
      <c r="Q241" s="746"/>
      <c r="R241" s="746"/>
      <c r="S241" s="222"/>
      <c r="T241" s="210">
        <v>10</v>
      </c>
      <c r="U241" s="210"/>
      <c r="V241" s="222">
        <v>1200</v>
      </c>
      <c r="W241" s="223">
        <f t="shared" si="17"/>
        <v>0</v>
      </c>
    </row>
    <row r="242" spans="4:23" ht="12.75">
      <c r="D242" s="122">
        <v>225</v>
      </c>
      <c r="E242" s="136">
        <v>36846</v>
      </c>
      <c r="F242" s="124" t="s">
        <v>241</v>
      </c>
      <c r="G242" s="137">
        <v>61</v>
      </c>
      <c r="H242" s="479">
        <v>617</v>
      </c>
      <c r="I242" s="137">
        <v>126829</v>
      </c>
      <c r="J242" s="137">
        <v>1</v>
      </c>
      <c r="K242" s="194" t="s">
        <v>327</v>
      </c>
      <c r="L242" s="137"/>
      <c r="M242" s="137"/>
      <c r="N242" s="137" t="s">
        <v>328</v>
      </c>
      <c r="O242" s="246">
        <v>1200</v>
      </c>
      <c r="P242" s="247">
        <v>10</v>
      </c>
      <c r="Q242" s="746"/>
      <c r="R242" s="746"/>
      <c r="S242" s="222"/>
      <c r="T242" s="210">
        <v>10</v>
      </c>
      <c r="U242" s="210"/>
      <c r="V242" s="222">
        <v>1200</v>
      </c>
      <c r="W242" s="223">
        <f t="shared" si="17"/>
        <v>0</v>
      </c>
    </row>
    <row r="243" spans="4:23" ht="12.75">
      <c r="D243" s="122">
        <v>226</v>
      </c>
      <c r="E243" s="136">
        <v>36846</v>
      </c>
      <c r="F243" s="124" t="s">
        <v>241</v>
      </c>
      <c r="G243" s="137">
        <v>61</v>
      </c>
      <c r="H243" s="479">
        <v>617</v>
      </c>
      <c r="I243" s="137">
        <v>126827</v>
      </c>
      <c r="J243" s="137">
        <v>1</v>
      </c>
      <c r="K243" s="194" t="s">
        <v>327</v>
      </c>
      <c r="L243" s="137"/>
      <c r="M243" s="137"/>
      <c r="N243" s="137" t="s">
        <v>328</v>
      </c>
      <c r="O243" s="246">
        <v>1200</v>
      </c>
      <c r="P243" s="247">
        <v>10</v>
      </c>
      <c r="Q243" s="746"/>
      <c r="R243" s="746"/>
      <c r="S243" s="222"/>
      <c r="T243" s="210">
        <v>10</v>
      </c>
      <c r="U243" s="210"/>
      <c r="V243" s="222">
        <v>1200</v>
      </c>
      <c r="W243" s="223">
        <f t="shared" si="17"/>
        <v>0</v>
      </c>
    </row>
    <row r="244" spans="4:23" ht="12.75">
      <c r="D244" s="122">
        <v>227</v>
      </c>
      <c r="E244" s="136">
        <v>36846</v>
      </c>
      <c r="F244" s="124" t="s">
        <v>241</v>
      </c>
      <c r="G244" s="137">
        <v>61</v>
      </c>
      <c r="H244" s="479">
        <v>617</v>
      </c>
      <c r="I244" s="137">
        <v>127981</v>
      </c>
      <c r="J244" s="137">
        <v>1</v>
      </c>
      <c r="K244" s="194" t="s">
        <v>327</v>
      </c>
      <c r="L244" s="137"/>
      <c r="M244" s="137"/>
      <c r="N244" s="137" t="s">
        <v>328</v>
      </c>
      <c r="O244" s="246">
        <v>1200</v>
      </c>
      <c r="P244" s="247">
        <v>10</v>
      </c>
      <c r="Q244" s="746"/>
      <c r="R244" s="746"/>
      <c r="S244" s="222"/>
      <c r="T244" s="210">
        <v>10</v>
      </c>
      <c r="U244" s="210"/>
      <c r="V244" s="222">
        <v>1200</v>
      </c>
      <c r="W244" s="223">
        <f t="shared" si="17"/>
        <v>0</v>
      </c>
    </row>
    <row r="245" spans="4:23" ht="12.75">
      <c r="D245" s="122">
        <v>228</v>
      </c>
      <c r="E245" s="136">
        <v>36846</v>
      </c>
      <c r="F245" s="124" t="s">
        <v>241</v>
      </c>
      <c r="G245" s="137">
        <v>61</v>
      </c>
      <c r="H245" s="479">
        <v>617</v>
      </c>
      <c r="I245" s="137">
        <v>126828</v>
      </c>
      <c r="J245" s="137">
        <v>1</v>
      </c>
      <c r="K245" s="194" t="s">
        <v>327</v>
      </c>
      <c r="L245" s="137"/>
      <c r="M245" s="137"/>
      <c r="N245" s="137" t="s">
        <v>328</v>
      </c>
      <c r="O245" s="246">
        <v>1200</v>
      </c>
      <c r="P245" s="247">
        <v>10</v>
      </c>
      <c r="Q245" s="746"/>
      <c r="R245" s="746"/>
      <c r="S245" s="222"/>
      <c r="T245" s="210">
        <v>10</v>
      </c>
      <c r="U245" s="210"/>
      <c r="V245" s="222">
        <v>1200</v>
      </c>
      <c r="W245" s="223">
        <f t="shared" si="17"/>
        <v>0</v>
      </c>
    </row>
    <row r="246" spans="4:23" ht="12.75">
      <c r="D246" s="122">
        <v>229</v>
      </c>
      <c r="E246" s="136">
        <v>36846</v>
      </c>
      <c r="F246" s="124" t="s">
        <v>241</v>
      </c>
      <c r="G246" s="137">
        <v>61</v>
      </c>
      <c r="H246" s="479">
        <v>617</v>
      </c>
      <c r="I246" s="137">
        <v>126826</v>
      </c>
      <c r="J246" s="137">
        <v>1</v>
      </c>
      <c r="K246" s="194" t="s">
        <v>327</v>
      </c>
      <c r="L246" s="137"/>
      <c r="M246" s="137"/>
      <c r="N246" s="137" t="s">
        <v>328</v>
      </c>
      <c r="O246" s="246">
        <v>1200</v>
      </c>
      <c r="P246" s="247">
        <v>10</v>
      </c>
      <c r="Q246" s="746"/>
      <c r="R246" s="746"/>
      <c r="S246" s="222"/>
      <c r="T246" s="210">
        <v>10</v>
      </c>
      <c r="U246" s="210"/>
      <c r="V246" s="222">
        <v>1200</v>
      </c>
      <c r="W246" s="223">
        <f t="shared" si="17"/>
        <v>0</v>
      </c>
    </row>
    <row r="247" spans="4:23" ht="12.75">
      <c r="D247" s="122">
        <v>230</v>
      </c>
      <c r="E247" s="136">
        <v>36846</v>
      </c>
      <c r="F247" s="124" t="s">
        <v>241</v>
      </c>
      <c r="G247" s="137">
        <v>61</v>
      </c>
      <c r="H247" s="479">
        <v>617</v>
      </c>
      <c r="I247" s="137">
        <v>126825</v>
      </c>
      <c r="J247" s="137">
        <v>1</v>
      </c>
      <c r="K247" s="194" t="s">
        <v>327</v>
      </c>
      <c r="L247" s="137"/>
      <c r="M247" s="137"/>
      <c r="N247" s="137" t="s">
        <v>328</v>
      </c>
      <c r="O247" s="246">
        <v>1200</v>
      </c>
      <c r="P247" s="247">
        <v>10</v>
      </c>
      <c r="Q247" s="746"/>
      <c r="R247" s="746"/>
      <c r="S247" s="222"/>
      <c r="T247" s="210">
        <v>10</v>
      </c>
      <c r="U247" s="210"/>
      <c r="V247" s="222">
        <v>1200</v>
      </c>
      <c r="W247" s="223">
        <f t="shared" si="17"/>
        <v>0</v>
      </c>
    </row>
    <row r="248" spans="4:23" ht="12.75">
      <c r="D248" s="122">
        <v>231</v>
      </c>
      <c r="E248" s="136">
        <v>36846</v>
      </c>
      <c r="F248" s="124" t="s">
        <v>241</v>
      </c>
      <c r="G248" s="137">
        <v>61</v>
      </c>
      <c r="H248" s="479">
        <v>617</v>
      </c>
      <c r="I248" s="137">
        <v>126831</v>
      </c>
      <c r="J248" s="137">
        <v>1</v>
      </c>
      <c r="K248" s="194" t="s">
        <v>327</v>
      </c>
      <c r="L248" s="137"/>
      <c r="M248" s="137"/>
      <c r="N248" s="137" t="s">
        <v>328</v>
      </c>
      <c r="O248" s="246">
        <v>1200</v>
      </c>
      <c r="P248" s="247">
        <v>10</v>
      </c>
      <c r="Q248" s="746"/>
      <c r="R248" s="746"/>
      <c r="S248" s="222"/>
      <c r="T248" s="210">
        <v>10</v>
      </c>
      <c r="U248" s="210"/>
      <c r="V248" s="222">
        <v>1200</v>
      </c>
      <c r="W248" s="223">
        <f t="shared" si="17"/>
        <v>0</v>
      </c>
    </row>
    <row r="249" spans="4:23" ht="12.75">
      <c r="D249" s="122">
        <v>232</v>
      </c>
      <c r="E249" s="136">
        <v>36846</v>
      </c>
      <c r="F249" s="124" t="s">
        <v>241</v>
      </c>
      <c r="G249" s="137">
        <v>61</v>
      </c>
      <c r="H249" s="479">
        <v>617</v>
      </c>
      <c r="I249" s="137">
        <v>126832</v>
      </c>
      <c r="J249" s="137">
        <v>1</v>
      </c>
      <c r="K249" s="194" t="s">
        <v>327</v>
      </c>
      <c r="L249" s="137"/>
      <c r="M249" s="137"/>
      <c r="N249" s="137" t="s">
        <v>328</v>
      </c>
      <c r="O249" s="246">
        <v>1200</v>
      </c>
      <c r="P249" s="247">
        <v>10</v>
      </c>
      <c r="Q249" s="746"/>
      <c r="R249" s="746"/>
      <c r="S249" s="222"/>
      <c r="T249" s="210">
        <v>10</v>
      </c>
      <c r="U249" s="210"/>
      <c r="V249" s="222">
        <v>1200</v>
      </c>
      <c r="W249" s="223">
        <f t="shared" si="17"/>
        <v>0</v>
      </c>
    </row>
    <row r="250" spans="4:23" ht="12.75">
      <c r="D250" s="122">
        <v>233</v>
      </c>
      <c r="E250" s="136">
        <v>36846</v>
      </c>
      <c r="F250" s="124" t="s">
        <v>241</v>
      </c>
      <c r="G250" s="137">
        <v>61</v>
      </c>
      <c r="H250" s="479">
        <v>617</v>
      </c>
      <c r="I250" s="137"/>
      <c r="J250" s="137">
        <v>8</v>
      </c>
      <c r="K250" s="194" t="s">
        <v>838</v>
      </c>
      <c r="L250" s="137"/>
      <c r="M250" s="137"/>
      <c r="N250" s="137" t="s">
        <v>328</v>
      </c>
      <c r="O250" s="246">
        <v>1200</v>
      </c>
      <c r="P250" s="247">
        <v>10</v>
      </c>
      <c r="Q250" s="746"/>
      <c r="R250" s="746"/>
      <c r="S250" s="222"/>
      <c r="T250" s="210">
        <v>10</v>
      </c>
      <c r="U250" s="210"/>
      <c r="V250" s="222">
        <v>1200</v>
      </c>
      <c r="W250" s="223">
        <f t="shared" si="17"/>
        <v>0</v>
      </c>
    </row>
    <row r="251" spans="4:23" ht="12.75">
      <c r="D251" s="122">
        <v>234</v>
      </c>
      <c r="E251" s="136">
        <v>36846</v>
      </c>
      <c r="F251" s="124" t="s">
        <v>241</v>
      </c>
      <c r="G251" s="137">
        <v>61</v>
      </c>
      <c r="H251" s="479">
        <v>617</v>
      </c>
      <c r="I251" s="137">
        <v>126830</v>
      </c>
      <c r="J251" s="137">
        <v>1</v>
      </c>
      <c r="K251" s="194" t="s">
        <v>329</v>
      </c>
      <c r="L251" s="137"/>
      <c r="M251" s="137"/>
      <c r="N251" s="137" t="s">
        <v>328</v>
      </c>
      <c r="O251" s="246">
        <v>1200</v>
      </c>
      <c r="P251" s="247">
        <v>10</v>
      </c>
      <c r="Q251" s="746"/>
      <c r="R251" s="746"/>
      <c r="S251" s="222"/>
      <c r="T251" s="210">
        <v>10</v>
      </c>
      <c r="U251" s="210"/>
      <c r="V251" s="222">
        <v>1200</v>
      </c>
      <c r="W251" s="223">
        <f t="shared" si="17"/>
        <v>0</v>
      </c>
    </row>
    <row r="252" spans="4:23" ht="12.75">
      <c r="D252" s="122">
        <v>235</v>
      </c>
      <c r="E252" s="136">
        <v>36846</v>
      </c>
      <c r="F252" s="124" t="s">
        <v>241</v>
      </c>
      <c r="G252" s="137">
        <v>61</v>
      </c>
      <c r="H252" s="479">
        <v>617</v>
      </c>
      <c r="I252" s="137">
        <v>126833</v>
      </c>
      <c r="J252" s="137">
        <v>1</v>
      </c>
      <c r="K252" s="194" t="s">
        <v>329</v>
      </c>
      <c r="L252" s="137"/>
      <c r="M252" s="137"/>
      <c r="N252" s="137" t="s">
        <v>328</v>
      </c>
      <c r="O252" s="246">
        <v>1200</v>
      </c>
      <c r="P252" s="247">
        <v>10</v>
      </c>
      <c r="Q252" s="746"/>
      <c r="R252" s="746"/>
      <c r="S252" s="222"/>
      <c r="T252" s="210">
        <v>10</v>
      </c>
      <c r="U252" s="210"/>
      <c r="V252" s="222">
        <v>1200</v>
      </c>
      <c r="W252" s="223">
        <f t="shared" si="17"/>
        <v>0</v>
      </c>
    </row>
    <row r="253" spans="4:23" ht="12.75">
      <c r="D253" s="122">
        <v>236</v>
      </c>
      <c r="E253" s="136">
        <v>36846</v>
      </c>
      <c r="F253" s="124" t="s">
        <v>241</v>
      </c>
      <c r="G253" s="137">
        <v>61</v>
      </c>
      <c r="H253" s="479">
        <v>617</v>
      </c>
      <c r="I253" s="137">
        <v>126835</v>
      </c>
      <c r="J253" s="137">
        <v>1</v>
      </c>
      <c r="K253" s="194" t="s">
        <v>26</v>
      </c>
      <c r="L253" s="137"/>
      <c r="M253" s="137" t="s">
        <v>83</v>
      </c>
      <c r="N253" s="137" t="s">
        <v>328</v>
      </c>
      <c r="O253" s="246">
        <v>1200</v>
      </c>
      <c r="P253" s="247">
        <v>10</v>
      </c>
      <c r="Q253" s="746"/>
      <c r="R253" s="746"/>
      <c r="S253" s="222"/>
      <c r="T253" s="210">
        <v>10</v>
      </c>
      <c r="U253" s="210"/>
      <c r="V253" s="222">
        <v>1200</v>
      </c>
      <c r="W253" s="223">
        <f t="shared" si="17"/>
        <v>0</v>
      </c>
    </row>
    <row r="254" spans="4:23" ht="12.75">
      <c r="D254" s="122">
        <v>237</v>
      </c>
      <c r="E254" s="136">
        <v>36846</v>
      </c>
      <c r="F254" s="124" t="s">
        <v>241</v>
      </c>
      <c r="G254" s="137">
        <v>61</v>
      </c>
      <c r="H254" s="479">
        <v>617</v>
      </c>
      <c r="I254" s="137">
        <v>127977</v>
      </c>
      <c r="J254" s="137">
        <v>1</v>
      </c>
      <c r="K254" s="194" t="s">
        <v>281</v>
      </c>
      <c r="L254" s="137"/>
      <c r="M254" s="137"/>
      <c r="N254" s="137" t="s">
        <v>328</v>
      </c>
      <c r="O254" s="246">
        <v>1600</v>
      </c>
      <c r="P254" s="247">
        <v>10</v>
      </c>
      <c r="Q254" s="746"/>
      <c r="R254" s="746"/>
      <c r="S254" s="222"/>
      <c r="T254" s="210">
        <v>10</v>
      </c>
      <c r="U254" s="210"/>
      <c r="V254" s="222">
        <v>1600</v>
      </c>
      <c r="W254" s="223">
        <f t="shared" si="17"/>
        <v>0</v>
      </c>
    </row>
    <row r="255" spans="4:23" ht="12.75">
      <c r="D255" s="122">
        <v>238</v>
      </c>
      <c r="E255" s="136">
        <v>36846</v>
      </c>
      <c r="F255" s="124" t="s">
        <v>241</v>
      </c>
      <c r="G255" s="137">
        <v>61</v>
      </c>
      <c r="H255" s="479">
        <v>617</v>
      </c>
      <c r="I255" s="137">
        <v>78981</v>
      </c>
      <c r="J255" s="137">
        <v>1</v>
      </c>
      <c r="K255" s="194" t="s">
        <v>330</v>
      </c>
      <c r="L255" s="137"/>
      <c r="M255" s="137"/>
      <c r="N255" s="137" t="s">
        <v>328</v>
      </c>
      <c r="O255" s="246">
        <v>1600</v>
      </c>
      <c r="P255" s="247">
        <v>10</v>
      </c>
      <c r="Q255" s="746"/>
      <c r="R255" s="746"/>
      <c r="S255" s="222"/>
      <c r="T255" s="210">
        <v>10</v>
      </c>
      <c r="U255" s="210"/>
      <c r="V255" s="222">
        <v>1600</v>
      </c>
      <c r="W255" s="223">
        <f t="shared" si="17"/>
        <v>0</v>
      </c>
    </row>
    <row r="256" spans="4:23" ht="12.75">
      <c r="D256" s="122">
        <v>239</v>
      </c>
      <c r="E256" s="136">
        <v>36846</v>
      </c>
      <c r="F256" s="124" t="s">
        <v>241</v>
      </c>
      <c r="G256" s="137">
        <v>61</v>
      </c>
      <c r="H256" s="479">
        <v>617</v>
      </c>
      <c r="I256" s="137">
        <v>7899</v>
      </c>
      <c r="J256" s="137">
        <v>1</v>
      </c>
      <c r="K256" s="194" t="s">
        <v>331</v>
      </c>
      <c r="L256" s="137"/>
      <c r="M256" s="137"/>
      <c r="N256" s="137" t="s">
        <v>328</v>
      </c>
      <c r="O256" s="246">
        <v>1800</v>
      </c>
      <c r="P256" s="247">
        <v>10</v>
      </c>
      <c r="Q256" s="746"/>
      <c r="R256" s="746"/>
      <c r="S256" s="222"/>
      <c r="T256" s="210">
        <v>10</v>
      </c>
      <c r="U256" s="210"/>
      <c r="V256" s="222">
        <v>1800</v>
      </c>
      <c r="W256" s="223">
        <f t="shared" si="17"/>
        <v>0</v>
      </c>
    </row>
    <row r="257" spans="4:23" ht="12.75">
      <c r="D257" s="122">
        <v>240</v>
      </c>
      <c r="E257" s="136">
        <v>36846</v>
      </c>
      <c r="F257" s="124" t="s">
        <v>241</v>
      </c>
      <c r="G257" s="137">
        <v>61</v>
      </c>
      <c r="H257" s="479">
        <v>617</v>
      </c>
      <c r="I257" s="137">
        <v>35133</v>
      </c>
      <c r="J257" s="137">
        <v>1</v>
      </c>
      <c r="K257" s="194" t="s">
        <v>40</v>
      </c>
      <c r="L257" s="137"/>
      <c r="M257" s="137"/>
      <c r="N257" s="137" t="s">
        <v>328</v>
      </c>
      <c r="O257" s="246">
        <v>2664.81</v>
      </c>
      <c r="P257" s="247">
        <v>10</v>
      </c>
      <c r="Q257" s="746"/>
      <c r="R257" s="746"/>
      <c r="S257" s="222"/>
      <c r="T257" s="210">
        <v>10</v>
      </c>
      <c r="U257" s="210"/>
      <c r="V257" s="222">
        <v>2664.81</v>
      </c>
      <c r="W257" s="223">
        <f t="shared" si="17"/>
        <v>0</v>
      </c>
    </row>
    <row r="258" spans="4:23" ht="12.75">
      <c r="D258" s="122">
        <v>241</v>
      </c>
      <c r="E258" s="136">
        <v>36846</v>
      </c>
      <c r="F258" s="124" t="s">
        <v>241</v>
      </c>
      <c r="G258" s="137">
        <v>61</v>
      </c>
      <c r="H258" s="479">
        <v>617</v>
      </c>
      <c r="I258" s="137">
        <v>126821</v>
      </c>
      <c r="J258" s="137">
        <v>1</v>
      </c>
      <c r="K258" s="194" t="s">
        <v>240</v>
      </c>
      <c r="L258" s="137"/>
      <c r="M258" s="137"/>
      <c r="N258" s="137" t="s">
        <v>328</v>
      </c>
      <c r="O258" s="246">
        <v>1200</v>
      </c>
      <c r="P258" s="247">
        <v>10</v>
      </c>
      <c r="Q258" s="746"/>
      <c r="R258" s="746"/>
      <c r="S258" s="222"/>
      <c r="T258" s="210">
        <v>10</v>
      </c>
      <c r="U258" s="210"/>
      <c r="V258" s="222">
        <v>1200</v>
      </c>
      <c r="W258" s="223">
        <f t="shared" si="17"/>
        <v>0</v>
      </c>
    </row>
    <row r="259" spans="4:23" ht="12.75">
      <c r="D259" s="122">
        <v>242</v>
      </c>
      <c r="E259" s="136">
        <v>36846</v>
      </c>
      <c r="F259" s="124" t="s">
        <v>241</v>
      </c>
      <c r="G259" s="137">
        <v>61</v>
      </c>
      <c r="H259" s="479">
        <v>617</v>
      </c>
      <c r="I259" s="137">
        <v>127979</v>
      </c>
      <c r="J259" s="137">
        <v>1</v>
      </c>
      <c r="K259" s="194" t="s">
        <v>321</v>
      </c>
      <c r="L259" s="137"/>
      <c r="M259" s="137"/>
      <c r="N259" s="137" t="s">
        <v>328</v>
      </c>
      <c r="O259" s="246">
        <v>600</v>
      </c>
      <c r="P259" s="247">
        <v>10</v>
      </c>
      <c r="Q259" s="746"/>
      <c r="R259" s="746"/>
      <c r="S259" s="222"/>
      <c r="T259" s="210">
        <v>10</v>
      </c>
      <c r="U259" s="210"/>
      <c r="V259" s="222">
        <v>600</v>
      </c>
      <c r="W259" s="223">
        <f t="shared" si="17"/>
        <v>0</v>
      </c>
    </row>
    <row r="260" spans="4:23" ht="12.75">
      <c r="D260" s="122">
        <v>243</v>
      </c>
      <c r="E260" s="136">
        <v>36846</v>
      </c>
      <c r="F260" s="124" t="s">
        <v>241</v>
      </c>
      <c r="G260" s="137">
        <v>61</v>
      </c>
      <c r="H260" s="479">
        <v>617</v>
      </c>
      <c r="I260" s="137">
        <v>35110</v>
      </c>
      <c r="J260" s="137">
        <v>1</v>
      </c>
      <c r="K260" s="194" t="s">
        <v>332</v>
      </c>
      <c r="L260" s="137"/>
      <c r="M260" s="137" t="s">
        <v>19</v>
      </c>
      <c r="N260" s="137" t="s">
        <v>328</v>
      </c>
      <c r="O260" s="246">
        <v>6960</v>
      </c>
      <c r="P260" s="247">
        <v>10</v>
      </c>
      <c r="Q260" s="746"/>
      <c r="R260" s="746"/>
      <c r="S260" s="222"/>
      <c r="T260" s="210">
        <v>10</v>
      </c>
      <c r="U260" s="210"/>
      <c r="V260" s="222">
        <v>6960</v>
      </c>
      <c r="W260" s="223">
        <f t="shared" si="17"/>
        <v>0</v>
      </c>
    </row>
    <row r="261" spans="4:23" ht="12.75">
      <c r="D261" s="122">
        <v>244</v>
      </c>
      <c r="E261" s="136">
        <v>36846</v>
      </c>
      <c r="F261" s="124" t="s">
        <v>241</v>
      </c>
      <c r="G261" s="137">
        <v>61</v>
      </c>
      <c r="H261" s="479">
        <v>617</v>
      </c>
      <c r="I261" s="137"/>
      <c r="J261" s="137">
        <v>1</v>
      </c>
      <c r="K261" s="194" t="s">
        <v>1004</v>
      </c>
      <c r="L261" s="137"/>
      <c r="M261" s="137"/>
      <c r="N261" s="137" t="s">
        <v>328</v>
      </c>
      <c r="O261" s="246">
        <v>1000</v>
      </c>
      <c r="P261" s="247">
        <v>10</v>
      </c>
      <c r="Q261" s="746"/>
      <c r="R261" s="746"/>
      <c r="S261" s="222"/>
      <c r="T261" s="210">
        <v>10</v>
      </c>
      <c r="U261" s="210"/>
      <c r="V261" s="222">
        <v>1000</v>
      </c>
      <c r="W261" s="223">
        <f t="shared" si="17"/>
        <v>0</v>
      </c>
    </row>
    <row r="262" spans="4:23" ht="12.75">
      <c r="D262" s="122">
        <v>245</v>
      </c>
      <c r="E262" s="136">
        <v>38819</v>
      </c>
      <c r="F262" s="124" t="s">
        <v>241</v>
      </c>
      <c r="G262" s="137">
        <v>61</v>
      </c>
      <c r="H262" s="479">
        <v>617</v>
      </c>
      <c r="I262" s="137">
        <v>127982</v>
      </c>
      <c r="J262" s="137">
        <v>1</v>
      </c>
      <c r="K262" s="194" t="s">
        <v>327</v>
      </c>
      <c r="L262" s="137"/>
      <c r="M262" s="137"/>
      <c r="N262" s="137" t="s">
        <v>328</v>
      </c>
      <c r="O262" s="246">
        <v>500</v>
      </c>
      <c r="P262" s="247">
        <v>10</v>
      </c>
      <c r="Q262" s="222">
        <f>IF(P262=0,"N/A",+O262/P262)</f>
        <v>50</v>
      </c>
      <c r="R262" s="222">
        <f>IF(P262=0,"N/A",+Q262/12)</f>
        <v>4.166666666666667</v>
      </c>
      <c r="S262" s="222"/>
      <c r="T262" s="210">
        <v>7</v>
      </c>
      <c r="U262" s="210">
        <v>2</v>
      </c>
      <c r="V262" s="222">
        <f>IF(P262=0,"N/A",+Q262*T262+R262*U262)</f>
        <v>358.3333333333333</v>
      </c>
      <c r="W262" s="223">
        <f t="shared" si="17"/>
        <v>141.66666666666669</v>
      </c>
    </row>
    <row r="263" spans="4:23" ht="12.75">
      <c r="D263" s="122">
        <v>246</v>
      </c>
      <c r="E263" s="136">
        <v>38819</v>
      </c>
      <c r="F263" s="124" t="s">
        <v>241</v>
      </c>
      <c r="G263" s="137">
        <v>61</v>
      </c>
      <c r="H263" s="479">
        <v>617</v>
      </c>
      <c r="I263" s="137">
        <v>35098</v>
      </c>
      <c r="J263" s="137">
        <v>1</v>
      </c>
      <c r="K263" s="194" t="s">
        <v>327</v>
      </c>
      <c r="L263" s="137"/>
      <c r="M263" s="137"/>
      <c r="N263" s="137" t="s">
        <v>328</v>
      </c>
      <c r="O263" s="246">
        <v>500</v>
      </c>
      <c r="P263" s="247">
        <v>10</v>
      </c>
      <c r="Q263" s="222">
        <f>IF(P263=0,"N/A",+O263/P263)</f>
        <v>50</v>
      </c>
      <c r="R263" s="222">
        <f>IF(P263=0,"N/A",+Q263/12)</f>
        <v>4.166666666666667</v>
      </c>
      <c r="S263" s="222"/>
      <c r="T263" s="210">
        <v>7</v>
      </c>
      <c r="U263" s="210">
        <v>2</v>
      </c>
      <c r="V263" s="222">
        <f>IF(P263=0,"N/A",+Q263*T263+R263*U263)</f>
        <v>358.3333333333333</v>
      </c>
      <c r="W263" s="223">
        <f t="shared" si="17"/>
        <v>141.66666666666669</v>
      </c>
    </row>
    <row r="264" spans="4:23" ht="12.75">
      <c r="D264" s="122">
        <v>247</v>
      </c>
      <c r="E264" s="136">
        <v>36889</v>
      </c>
      <c r="F264" s="124" t="s">
        <v>241</v>
      </c>
      <c r="G264" s="125">
        <v>61</v>
      </c>
      <c r="H264" s="464">
        <v>617</v>
      </c>
      <c r="I264" s="124">
        <v>125144</v>
      </c>
      <c r="J264" s="137">
        <v>1</v>
      </c>
      <c r="K264" s="296" t="s">
        <v>832</v>
      </c>
      <c r="L264" s="137"/>
      <c r="M264" s="137"/>
      <c r="N264" s="137" t="s">
        <v>328</v>
      </c>
      <c r="O264" s="246">
        <v>1200</v>
      </c>
      <c r="P264" s="247">
        <v>10</v>
      </c>
      <c r="Q264" s="746"/>
      <c r="R264" s="746"/>
      <c r="S264" s="222"/>
      <c r="T264" s="210">
        <v>10</v>
      </c>
      <c r="U264" s="210"/>
      <c r="V264" s="222">
        <v>1200</v>
      </c>
      <c r="W264" s="223">
        <f t="shared" si="17"/>
        <v>0</v>
      </c>
    </row>
    <row r="265" spans="4:23" ht="12.75">
      <c r="D265" s="122">
        <v>248</v>
      </c>
      <c r="E265" s="136">
        <v>38819</v>
      </c>
      <c r="F265" s="124" t="s">
        <v>241</v>
      </c>
      <c r="G265" s="137">
        <v>61</v>
      </c>
      <c r="H265" s="479">
        <v>617</v>
      </c>
      <c r="I265" s="137">
        <v>127986</v>
      </c>
      <c r="J265" s="137">
        <v>1</v>
      </c>
      <c r="K265" s="194" t="s">
        <v>260</v>
      </c>
      <c r="L265" s="137"/>
      <c r="M265" s="137"/>
      <c r="N265" s="137" t="s">
        <v>328</v>
      </c>
      <c r="O265" s="246">
        <v>7502.2</v>
      </c>
      <c r="P265" s="247">
        <v>10</v>
      </c>
      <c r="Q265" s="222">
        <f>IF(P265=0,"N/A",+O265/P265)</f>
        <v>750.22</v>
      </c>
      <c r="R265" s="222">
        <f>IF(P265=0,"N/A",+Q265/12)</f>
        <v>62.51833333333334</v>
      </c>
      <c r="S265" s="222">
        <f>R265+R237+R238+R262+R263</f>
        <v>183.85183333333333</v>
      </c>
      <c r="T265" s="210">
        <v>7</v>
      </c>
      <c r="U265" s="210">
        <v>2</v>
      </c>
      <c r="V265" s="222">
        <f>IF(P265=0,"N/A",+Q265*T265+R265*U265)</f>
        <v>5376.576666666667</v>
      </c>
      <c r="W265" s="223">
        <f t="shared" si="17"/>
        <v>2125.623333333333</v>
      </c>
    </row>
    <row r="266" spans="4:23" ht="12.75">
      <c r="D266" s="122">
        <v>249</v>
      </c>
      <c r="E266" s="136">
        <v>36846</v>
      </c>
      <c r="F266" s="124" t="s">
        <v>241</v>
      </c>
      <c r="G266" s="137">
        <v>61</v>
      </c>
      <c r="H266" s="479">
        <v>617</v>
      </c>
      <c r="I266" s="137">
        <v>7883</v>
      </c>
      <c r="J266" s="137">
        <v>1</v>
      </c>
      <c r="K266" s="194" t="s">
        <v>333</v>
      </c>
      <c r="L266" s="137"/>
      <c r="M266" s="137"/>
      <c r="N266" s="137" t="s">
        <v>328</v>
      </c>
      <c r="O266" s="246">
        <v>2500</v>
      </c>
      <c r="P266" s="247">
        <v>10</v>
      </c>
      <c r="Q266" s="746"/>
      <c r="R266" s="746"/>
      <c r="S266" s="222"/>
      <c r="T266" s="210">
        <v>10</v>
      </c>
      <c r="U266" s="210"/>
      <c r="V266" s="222">
        <v>2500</v>
      </c>
      <c r="W266" s="223">
        <f t="shared" si="17"/>
        <v>0</v>
      </c>
    </row>
    <row r="267" spans="4:23" ht="12.75">
      <c r="D267" s="122">
        <v>250</v>
      </c>
      <c r="E267" s="136">
        <v>36846</v>
      </c>
      <c r="F267" s="124" t="s">
        <v>241</v>
      </c>
      <c r="G267" s="137">
        <v>61</v>
      </c>
      <c r="H267" s="479">
        <v>617</v>
      </c>
      <c r="I267" s="137">
        <v>35104</v>
      </c>
      <c r="J267" s="137">
        <v>1</v>
      </c>
      <c r="K267" s="194" t="s">
        <v>201</v>
      </c>
      <c r="L267" s="137"/>
      <c r="M267" s="137" t="s">
        <v>83</v>
      </c>
      <c r="N267" s="137" t="s">
        <v>328</v>
      </c>
      <c r="O267" s="246">
        <v>1382.4</v>
      </c>
      <c r="P267" s="247">
        <v>10</v>
      </c>
      <c r="Q267" s="746"/>
      <c r="R267" s="746"/>
      <c r="S267" s="222"/>
      <c r="T267" s="210">
        <v>10</v>
      </c>
      <c r="U267" s="210"/>
      <c r="V267" s="222">
        <v>1382.4</v>
      </c>
      <c r="W267" s="223">
        <f t="shared" si="17"/>
        <v>0</v>
      </c>
    </row>
    <row r="268" spans="4:23" ht="12.75">
      <c r="D268" s="122">
        <v>251</v>
      </c>
      <c r="E268" s="136">
        <v>36846</v>
      </c>
      <c r="F268" s="124" t="s">
        <v>241</v>
      </c>
      <c r="G268" s="137">
        <v>61</v>
      </c>
      <c r="H268" s="479">
        <v>617</v>
      </c>
      <c r="I268" s="137">
        <v>126837</v>
      </c>
      <c r="J268" s="137">
        <v>1</v>
      </c>
      <c r="K268" s="194" t="s">
        <v>334</v>
      </c>
      <c r="L268" s="137"/>
      <c r="M268" s="137" t="s">
        <v>335</v>
      </c>
      <c r="N268" s="137" t="s">
        <v>328</v>
      </c>
      <c r="O268" s="246">
        <v>7100</v>
      </c>
      <c r="P268" s="247">
        <v>10</v>
      </c>
      <c r="Q268" s="746"/>
      <c r="R268" s="746"/>
      <c r="S268" s="222"/>
      <c r="T268" s="210">
        <v>10</v>
      </c>
      <c r="U268" s="210"/>
      <c r="V268" s="222">
        <v>7100</v>
      </c>
      <c r="W268" s="223">
        <f t="shared" si="17"/>
        <v>0</v>
      </c>
    </row>
    <row r="269" spans="4:23" ht="12.75">
      <c r="D269" s="122">
        <v>252</v>
      </c>
      <c r="E269" s="136">
        <v>36846</v>
      </c>
      <c r="F269" s="124" t="s">
        <v>241</v>
      </c>
      <c r="G269" s="137">
        <v>61</v>
      </c>
      <c r="H269" s="479">
        <v>617</v>
      </c>
      <c r="I269" s="137">
        <v>35091</v>
      </c>
      <c r="J269" s="137">
        <v>1</v>
      </c>
      <c r="K269" s="194" t="s">
        <v>244</v>
      </c>
      <c r="L269" s="137"/>
      <c r="M269" s="137"/>
      <c r="N269" s="137" t="s">
        <v>328</v>
      </c>
      <c r="O269" s="246">
        <v>1200</v>
      </c>
      <c r="P269" s="247">
        <v>10</v>
      </c>
      <c r="Q269" s="746"/>
      <c r="R269" s="746"/>
      <c r="S269" s="222"/>
      <c r="T269" s="210">
        <v>10</v>
      </c>
      <c r="U269" s="210"/>
      <c r="V269" s="222">
        <v>1200</v>
      </c>
      <c r="W269" s="223">
        <f t="shared" si="17"/>
        <v>0</v>
      </c>
    </row>
    <row r="270" spans="4:23" ht="12.75">
      <c r="D270" s="122">
        <v>253</v>
      </c>
      <c r="E270" s="136">
        <v>36846</v>
      </c>
      <c r="F270" s="124" t="s">
        <v>241</v>
      </c>
      <c r="G270" s="137">
        <v>61</v>
      </c>
      <c r="H270" s="479">
        <v>617</v>
      </c>
      <c r="I270" s="137"/>
      <c r="J270" s="137">
        <v>3</v>
      </c>
      <c r="K270" s="194" t="s">
        <v>336</v>
      </c>
      <c r="L270" s="137"/>
      <c r="M270" s="137"/>
      <c r="N270" s="137" t="s">
        <v>328</v>
      </c>
      <c r="O270" s="246">
        <v>1200</v>
      </c>
      <c r="P270" s="247">
        <v>10</v>
      </c>
      <c r="Q270" s="746"/>
      <c r="R270" s="746"/>
      <c r="S270" s="222"/>
      <c r="T270" s="210">
        <v>10</v>
      </c>
      <c r="U270" s="210"/>
      <c r="V270" s="222">
        <v>1200</v>
      </c>
      <c r="W270" s="223">
        <f t="shared" si="17"/>
        <v>0</v>
      </c>
    </row>
    <row r="271" spans="4:23" ht="12.75">
      <c r="D271" s="122">
        <v>254</v>
      </c>
      <c r="E271" s="136">
        <v>36846</v>
      </c>
      <c r="F271" s="124" t="s">
        <v>241</v>
      </c>
      <c r="G271" s="137">
        <v>61</v>
      </c>
      <c r="H271" s="479">
        <v>617</v>
      </c>
      <c r="I271" s="137"/>
      <c r="J271" s="137">
        <v>2</v>
      </c>
      <c r="K271" s="194" t="s">
        <v>20</v>
      </c>
      <c r="L271" s="137"/>
      <c r="M271" s="137" t="s">
        <v>19</v>
      </c>
      <c r="N271" s="137" t="s">
        <v>328</v>
      </c>
      <c r="O271" s="246">
        <v>2664.81</v>
      </c>
      <c r="P271" s="247">
        <v>10</v>
      </c>
      <c r="Q271" s="746"/>
      <c r="R271" s="746"/>
      <c r="S271" s="222"/>
      <c r="T271" s="210">
        <v>10</v>
      </c>
      <c r="U271" s="210"/>
      <c r="V271" s="222">
        <v>2664.81</v>
      </c>
      <c r="W271" s="223">
        <f t="shared" si="17"/>
        <v>0</v>
      </c>
    </row>
    <row r="272" spans="4:23" ht="12.75">
      <c r="D272" s="122">
        <v>255</v>
      </c>
      <c r="E272" s="136">
        <v>36846</v>
      </c>
      <c r="F272" s="124" t="s">
        <v>241</v>
      </c>
      <c r="G272" s="137">
        <v>61</v>
      </c>
      <c r="H272" s="479">
        <v>617</v>
      </c>
      <c r="I272" s="137"/>
      <c r="J272" s="137">
        <v>1</v>
      </c>
      <c r="K272" s="194" t="s">
        <v>260</v>
      </c>
      <c r="L272" s="137"/>
      <c r="M272" s="137"/>
      <c r="N272" s="137" t="s">
        <v>328</v>
      </c>
      <c r="O272" s="246">
        <v>4000</v>
      </c>
      <c r="P272" s="247">
        <v>10</v>
      </c>
      <c r="Q272" s="746"/>
      <c r="R272" s="746"/>
      <c r="S272" s="222"/>
      <c r="T272" s="210">
        <v>10</v>
      </c>
      <c r="U272" s="210"/>
      <c r="V272" s="222">
        <v>4000</v>
      </c>
      <c r="W272" s="223">
        <f t="shared" si="17"/>
        <v>0</v>
      </c>
    </row>
    <row r="273" spans="4:23" ht="12.75">
      <c r="D273" s="122">
        <v>256</v>
      </c>
      <c r="E273" s="136">
        <v>36846</v>
      </c>
      <c r="F273" s="124" t="s">
        <v>241</v>
      </c>
      <c r="G273" s="137">
        <v>61</v>
      </c>
      <c r="H273" s="479">
        <v>617</v>
      </c>
      <c r="I273" s="137"/>
      <c r="J273" s="137">
        <v>2</v>
      </c>
      <c r="K273" s="194" t="s">
        <v>161</v>
      </c>
      <c r="L273" s="137"/>
      <c r="M273" s="137"/>
      <c r="N273" s="137" t="s">
        <v>328</v>
      </c>
      <c r="O273" s="246">
        <v>600</v>
      </c>
      <c r="P273" s="247">
        <v>10</v>
      </c>
      <c r="Q273" s="746"/>
      <c r="R273" s="746"/>
      <c r="S273" s="222"/>
      <c r="T273" s="210">
        <v>10</v>
      </c>
      <c r="U273" s="210"/>
      <c r="V273" s="222">
        <v>600</v>
      </c>
      <c r="W273" s="223">
        <f t="shared" si="17"/>
        <v>0</v>
      </c>
    </row>
    <row r="274" spans="4:23" ht="12.75">
      <c r="D274" s="122">
        <v>257</v>
      </c>
      <c r="E274" s="136">
        <v>36846</v>
      </c>
      <c r="F274" s="124" t="s">
        <v>241</v>
      </c>
      <c r="G274" s="137">
        <v>61</v>
      </c>
      <c r="H274" s="479">
        <v>617</v>
      </c>
      <c r="I274" s="137"/>
      <c r="J274" s="137">
        <v>1</v>
      </c>
      <c r="K274" s="194" t="s">
        <v>337</v>
      </c>
      <c r="L274" s="137"/>
      <c r="M274" s="137"/>
      <c r="N274" s="137" t="s">
        <v>328</v>
      </c>
      <c r="O274" s="246">
        <v>1000</v>
      </c>
      <c r="P274" s="247">
        <v>10</v>
      </c>
      <c r="Q274" s="746"/>
      <c r="R274" s="746"/>
      <c r="S274" s="222"/>
      <c r="T274" s="210">
        <v>10</v>
      </c>
      <c r="U274" s="210"/>
      <c r="V274" s="222">
        <v>1000</v>
      </c>
      <c r="W274" s="223">
        <f t="shared" si="17"/>
        <v>0</v>
      </c>
    </row>
    <row r="275" spans="4:23" ht="12.75">
      <c r="D275" s="122">
        <v>258</v>
      </c>
      <c r="E275" s="136">
        <v>36846</v>
      </c>
      <c r="F275" s="124" t="s">
        <v>241</v>
      </c>
      <c r="G275" s="137">
        <v>61</v>
      </c>
      <c r="H275" s="479">
        <v>617</v>
      </c>
      <c r="I275" s="137">
        <v>126055</v>
      </c>
      <c r="J275" s="137">
        <v>1</v>
      </c>
      <c r="K275" s="194" t="s">
        <v>338</v>
      </c>
      <c r="L275" s="137"/>
      <c r="M275" s="137"/>
      <c r="N275" s="137" t="s">
        <v>328</v>
      </c>
      <c r="O275" s="246">
        <v>800</v>
      </c>
      <c r="P275" s="247">
        <v>10</v>
      </c>
      <c r="Q275" s="746"/>
      <c r="R275" s="746"/>
      <c r="S275" s="222"/>
      <c r="T275" s="210">
        <v>10</v>
      </c>
      <c r="U275" s="210"/>
      <c r="V275" s="222">
        <v>800</v>
      </c>
      <c r="W275" s="223">
        <f t="shared" si="17"/>
        <v>0</v>
      </c>
    </row>
    <row r="276" spans="4:23" ht="12.75">
      <c r="D276" s="122">
        <v>259</v>
      </c>
      <c r="E276" s="136">
        <v>36846</v>
      </c>
      <c r="F276" s="124" t="s">
        <v>241</v>
      </c>
      <c r="G276" s="137">
        <v>61</v>
      </c>
      <c r="H276" s="479">
        <v>617</v>
      </c>
      <c r="I276" s="137">
        <v>127990</v>
      </c>
      <c r="J276" s="137">
        <v>1</v>
      </c>
      <c r="K276" s="194" t="s">
        <v>338</v>
      </c>
      <c r="L276" s="137"/>
      <c r="M276" s="137"/>
      <c r="N276" s="137" t="s">
        <v>328</v>
      </c>
      <c r="O276" s="246">
        <v>800</v>
      </c>
      <c r="P276" s="247">
        <v>10</v>
      </c>
      <c r="Q276" s="746"/>
      <c r="R276" s="746"/>
      <c r="S276" s="222"/>
      <c r="T276" s="210">
        <v>10</v>
      </c>
      <c r="U276" s="210"/>
      <c r="V276" s="222">
        <v>800</v>
      </c>
      <c r="W276" s="223">
        <f t="shared" si="17"/>
        <v>0</v>
      </c>
    </row>
    <row r="277" spans="4:23" ht="12.75">
      <c r="D277" s="122">
        <v>260</v>
      </c>
      <c r="E277" s="136">
        <v>36846</v>
      </c>
      <c r="F277" s="124" t="s">
        <v>241</v>
      </c>
      <c r="G277" s="137">
        <v>61</v>
      </c>
      <c r="H277" s="479">
        <v>617</v>
      </c>
      <c r="I277" s="137">
        <v>127077</v>
      </c>
      <c r="J277" s="137">
        <v>1</v>
      </c>
      <c r="K277" s="194" t="s">
        <v>338</v>
      </c>
      <c r="L277" s="137"/>
      <c r="M277" s="137"/>
      <c r="N277" s="137" t="s">
        <v>328</v>
      </c>
      <c r="O277" s="246">
        <v>800</v>
      </c>
      <c r="P277" s="247">
        <v>10</v>
      </c>
      <c r="Q277" s="746"/>
      <c r="R277" s="746"/>
      <c r="S277" s="222"/>
      <c r="T277" s="210">
        <v>10</v>
      </c>
      <c r="U277" s="210"/>
      <c r="V277" s="222">
        <v>800</v>
      </c>
      <c r="W277" s="223">
        <f t="shared" si="17"/>
        <v>0</v>
      </c>
    </row>
    <row r="278" spans="4:23" ht="12.75">
      <c r="D278" s="122">
        <v>261</v>
      </c>
      <c r="E278" s="136">
        <v>36846</v>
      </c>
      <c r="F278" s="124" t="s">
        <v>241</v>
      </c>
      <c r="G278" s="137">
        <v>61</v>
      </c>
      <c r="H278" s="479">
        <v>617</v>
      </c>
      <c r="I278" s="137">
        <v>127998</v>
      </c>
      <c r="J278" s="137">
        <v>1</v>
      </c>
      <c r="K278" s="194" t="s">
        <v>338</v>
      </c>
      <c r="L278" s="137"/>
      <c r="M278" s="137"/>
      <c r="N278" s="137" t="s">
        <v>328</v>
      </c>
      <c r="O278" s="246">
        <v>800</v>
      </c>
      <c r="P278" s="247">
        <v>10</v>
      </c>
      <c r="Q278" s="746"/>
      <c r="R278" s="746"/>
      <c r="S278" s="222"/>
      <c r="T278" s="210">
        <v>10</v>
      </c>
      <c r="U278" s="210"/>
      <c r="V278" s="222">
        <v>800</v>
      </c>
      <c r="W278" s="223">
        <f t="shared" si="17"/>
        <v>0</v>
      </c>
    </row>
    <row r="279" spans="4:23" ht="12.75">
      <c r="D279" s="122">
        <v>262</v>
      </c>
      <c r="E279" s="136">
        <v>36846</v>
      </c>
      <c r="F279" s="124" t="s">
        <v>241</v>
      </c>
      <c r="G279" s="137">
        <v>61</v>
      </c>
      <c r="H279" s="479">
        <v>617</v>
      </c>
      <c r="I279" s="137">
        <v>127141</v>
      </c>
      <c r="J279" s="137">
        <v>1</v>
      </c>
      <c r="K279" s="194" t="s">
        <v>338</v>
      </c>
      <c r="L279" s="137"/>
      <c r="M279" s="137"/>
      <c r="N279" s="137" t="s">
        <v>328</v>
      </c>
      <c r="O279" s="246">
        <v>800</v>
      </c>
      <c r="P279" s="247">
        <v>10</v>
      </c>
      <c r="Q279" s="746"/>
      <c r="R279" s="746"/>
      <c r="S279" s="222"/>
      <c r="T279" s="210">
        <v>10</v>
      </c>
      <c r="U279" s="210"/>
      <c r="V279" s="222">
        <v>800</v>
      </c>
      <c r="W279" s="223">
        <f t="shared" si="17"/>
        <v>0</v>
      </c>
    </row>
    <row r="280" spans="4:23" ht="12.75">
      <c r="D280" s="122">
        <v>263</v>
      </c>
      <c r="E280" s="136">
        <v>36846</v>
      </c>
      <c r="F280" s="124" t="s">
        <v>241</v>
      </c>
      <c r="G280" s="137">
        <v>61</v>
      </c>
      <c r="H280" s="479">
        <v>617</v>
      </c>
      <c r="I280" s="137">
        <v>126875</v>
      </c>
      <c r="J280" s="137">
        <v>1</v>
      </c>
      <c r="K280" s="194" t="s">
        <v>338</v>
      </c>
      <c r="L280" s="137"/>
      <c r="M280" s="137"/>
      <c r="N280" s="137" t="s">
        <v>328</v>
      </c>
      <c r="O280" s="246">
        <v>800</v>
      </c>
      <c r="P280" s="247">
        <v>10</v>
      </c>
      <c r="Q280" s="746"/>
      <c r="R280" s="746"/>
      <c r="S280" s="222"/>
      <c r="T280" s="210">
        <v>10</v>
      </c>
      <c r="U280" s="210"/>
      <c r="V280" s="222">
        <v>800</v>
      </c>
      <c r="W280" s="223">
        <f t="shared" si="17"/>
        <v>0</v>
      </c>
    </row>
    <row r="281" spans="4:23" ht="12.75">
      <c r="D281" s="122">
        <v>264</v>
      </c>
      <c r="E281" s="136">
        <v>36846</v>
      </c>
      <c r="F281" s="124" t="s">
        <v>241</v>
      </c>
      <c r="G281" s="137">
        <v>61</v>
      </c>
      <c r="H281" s="479">
        <v>617</v>
      </c>
      <c r="I281" s="137">
        <v>126096</v>
      </c>
      <c r="J281" s="137">
        <v>1</v>
      </c>
      <c r="K281" s="194" t="s">
        <v>338</v>
      </c>
      <c r="L281" s="137"/>
      <c r="M281" s="137"/>
      <c r="N281" s="137" t="s">
        <v>328</v>
      </c>
      <c r="O281" s="246">
        <v>800</v>
      </c>
      <c r="P281" s="247">
        <v>10</v>
      </c>
      <c r="Q281" s="746"/>
      <c r="R281" s="746"/>
      <c r="S281" s="222"/>
      <c r="T281" s="210">
        <v>10</v>
      </c>
      <c r="U281" s="210"/>
      <c r="V281" s="222">
        <v>800</v>
      </c>
      <c r="W281" s="223">
        <f t="shared" si="17"/>
        <v>0</v>
      </c>
    </row>
    <row r="282" spans="4:23" ht="12.75">
      <c r="D282" s="122">
        <v>265</v>
      </c>
      <c r="E282" s="136">
        <v>36846</v>
      </c>
      <c r="F282" s="124" t="s">
        <v>241</v>
      </c>
      <c r="G282" s="137">
        <v>61</v>
      </c>
      <c r="H282" s="479">
        <v>617</v>
      </c>
      <c r="I282" s="137">
        <v>126100</v>
      </c>
      <c r="J282" s="137">
        <v>1</v>
      </c>
      <c r="K282" s="194" t="s">
        <v>338</v>
      </c>
      <c r="L282" s="137"/>
      <c r="M282" s="137"/>
      <c r="N282" s="137" t="s">
        <v>328</v>
      </c>
      <c r="O282" s="246">
        <v>800</v>
      </c>
      <c r="P282" s="247">
        <v>10</v>
      </c>
      <c r="Q282" s="746"/>
      <c r="R282" s="746"/>
      <c r="S282" s="222"/>
      <c r="T282" s="210">
        <v>10</v>
      </c>
      <c r="U282" s="210"/>
      <c r="V282" s="222">
        <v>800</v>
      </c>
      <c r="W282" s="223">
        <f t="shared" si="17"/>
        <v>0</v>
      </c>
    </row>
    <row r="283" spans="4:23" ht="12.75">
      <c r="D283" s="122">
        <v>266</v>
      </c>
      <c r="E283" s="136">
        <v>36846</v>
      </c>
      <c r="F283" s="124" t="s">
        <v>241</v>
      </c>
      <c r="G283" s="137">
        <v>61</v>
      </c>
      <c r="H283" s="479">
        <v>617</v>
      </c>
      <c r="I283" s="137">
        <v>126074</v>
      </c>
      <c r="J283" s="137">
        <v>1</v>
      </c>
      <c r="K283" s="194" t="s">
        <v>338</v>
      </c>
      <c r="L283" s="137"/>
      <c r="M283" s="137"/>
      <c r="N283" s="137" t="s">
        <v>328</v>
      </c>
      <c r="O283" s="246">
        <v>800</v>
      </c>
      <c r="P283" s="247">
        <v>10</v>
      </c>
      <c r="Q283" s="746"/>
      <c r="R283" s="746"/>
      <c r="S283" s="222"/>
      <c r="T283" s="210">
        <v>10</v>
      </c>
      <c r="U283" s="210"/>
      <c r="V283" s="222">
        <v>800</v>
      </c>
      <c r="W283" s="223">
        <f t="shared" si="17"/>
        <v>0</v>
      </c>
    </row>
    <row r="284" spans="4:23" ht="12.75">
      <c r="D284" s="122">
        <v>267</v>
      </c>
      <c r="E284" s="136">
        <v>36846</v>
      </c>
      <c r="F284" s="124" t="s">
        <v>241</v>
      </c>
      <c r="G284" s="137">
        <v>61</v>
      </c>
      <c r="H284" s="479">
        <v>617</v>
      </c>
      <c r="I284" s="137">
        <v>3546</v>
      </c>
      <c r="J284" s="137">
        <v>1</v>
      </c>
      <c r="K284" s="194" t="s">
        <v>339</v>
      </c>
      <c r="L284" s="137"/>
      <c r="M284" s="137"/>
      <c r="N284" s="137" t="s">
        <v>328</v>
      </c>
      <c r="O284" s="246">
        <v>500</v>
      </c>
      <c r="P284" s="247">
        <v>10</v>
      </c>
      <c r="Q284" s="746"/>
      <c r="R284" s="746"/>
      <c r="S284" s="222"/>
      <c r="T284" s="210">
        <v>10</v>
      </c>
      <c r="U284" s="210"/>
      <c r="V284" s="222">
        <v>500</v>
      </c>
      <c r="W284" s="223">
        <f t="shared" si="17"/>
        <v>0</v>
      </c>
    </row>
    <row r="285" spans="4:23" ht="12.75">
      <c r="D285" s="122">
        <v>268</v>
      </c>
      <c r="E285" s="136">
        <v>36846</v>
      </c>
      <c r="F285" s="124" t="s">
        <v>241</v>
      </c>
      <c r="G285" s="137">
        <v>61</v>
      </c>
      <c r="H285" s="479">
        <v>617</v>
      </c>
      <c r="I285" s="137">
        <v>35169</v>
      </c>
      <c r="J285" s="137">
        <v>1</v>
      </c>
      <c r="K285" s="194" t="s">
        <v>87</v>
      </c>
      <c r="L285" s="137"/>
      <c r="M285" s="137"/>
      <c r="N285" s="137" t="s">
        <v>328</v>
      </c>
      <c r="O285" s="246">
        <v>2664.81</v>
      </c>
      <c r="P285" s="247">
        <v>10</v>
      </c>
      <c r="Q285" s="746"/>
      <c r="R285" s="746"/>
      <c r="S285" s="222"/>
      <c r="T285" s="210">
        <v>10</v>
      </c>
      <c r="U285" s="210"/>
      <c r="V285" s="222">
        <v>2664.81</v>
      </c>
      <c r="W285" s="223">
        <f t="shared" si="17"/>
        <v>0</v>
      </c>
    </row>
    <row r="286" spans="4:23" ht="12.75">
      <c r="D286" s="122">
        <v>269</v>
      </c>
      <c r="E286" s="136">
        <v>36846</v>
      </c>
      <c r="F286" s="124" t="s">
        <v>241</v>
      </c>
      <c r="G286" s="137">
        <v>61</v>
      </c>
      <c r="H286" s="479">
        <v>617</v>
      </c>
      <c r="I286" s="137">
        <v>7804</v>
      </c>
      <c r="J286" s="137">
        <v>1</v>
      </c>
      <c r="K286" s="194" t="s">
        <v>87</v>
      </c>
      <c r="L286" s="137"/>
      <c r="M286" s="137"/>
      <c r="N286" s="137" t="s">
        <v>328</v>
      </c>
      <c r="O286" s="246">
        <v>2664.81</v>
      </c>
      <c r="P286" s="247">
        <v>10</v>
      </c>
      <c r="Q286" s="746"/>
      <c r="R286" s="746"/>
      <c r="S286" s="222"/>
      <c r="T286" s="210">
        <v>10</v>
      </c>
      <c r="U286" s="210"/>
      <c r="V286" s="222">
        <v>2664.81</v>
      </c>
      <c r="W286" s="223">
        <f aca="true" t="shared" si="18" ref="W286:W295">IF(P286=0,"N/A",+O286-V286)</f>
        <v>0</v>
      </c>
    </row>
    <row r="287" spans="4:23" ht="12.75">
      <c r="D287" s="122">
        <v>270</v>
      </c>
      <c r="E287" s="136">
        <v>37518</v>
      </c>
      <c r="F287" s="124" t="s">
        <v>241</v>
      </c>
      <c r="G287" s="137">
        <v>61</v>
      </c>
      <c r="H287" s="479">
        <v>617</v>
      </c>
      <c r="I287" s="137"/>
      <c r="J287" s="137">
        <v>7</v>
      </c>
      <c r="K287" s="194" t="s">
        <v>493</v>
      </c>
      <c r="L287" s="137"/>
      <c r="M287" s="137"/>
      <c r="N287" s="137" t="s">
        <v>328</v>
      </c>
      <c r="O287" s="246">
        <v>505.76</v>
      </c>
      <c r="P287" s="247">
        <v>10</v>
      </c>
      <c r="Q287" s="746"/>
      <c r="R287" s="746"/>
      <c r="S287" s="222"/>
      <c r="T287" s="210">
        <v>10</v>
      </c>
      <c r="U287" s="210"/>
      <c r="V287" s="222">
        <v>505.76</v>
      </c>
      <c r="W287" s="223">
        <f t="shared" si="18"/>
        <v>0</v>
      </c>
    </row>
    <row r="288" spans="4:23" ht="12.75">
      <c r="D288" s="122">
        <v>271</v>
      </c>
      <c r="E288" s="136">
        <v>37512</v>
      </c>
      <c r="F288" s="124" t="s">
        <v>241</v>
      </c>
      <c r="G288" s="137">
        <v>61</v>
      </c>
      <c r="H288" s="479">
        <v>617</v>
      </c>
      <c r="I288" s="137"/>
      <c r="J288" s="137">
        <v>1</v>
      </c>
      <c r="K288" s="194" t="s">
        <v>56</v>
      </c>
      <c r="L288" s="137"/>
      <c r="M288" s="137" t="s">
        <v>340</v>
      </c>
      <c r="N288" s="137" t="s">
        <v>328</v>
      </c>
      <c r="O288" s="246">
        <v>3024</v>
      </c>
      <c r="P288" s="247">
        <v>5</v>
      </c>
      <c r="Q288" s="746"/>
      <c r="R288" s="746"/>
      <c r="S288" s="222"/>
      <c r="T288" s="210">
        <v>5</v>
      </c>
      <c r="U288" s="210"/>
      <c r="V288" s="222">
        <v>3024</v>
      </c>
      <c r="W288" s="223">
        <f t="shared" si="18"/>
        <v>0</v>
      </c>
    </row>
    <row r="289" spans="4:23" ht="12.75">
      <c r="D289" s="122">
        <v>272</v>
      </c>
      <c r="E289" s="136">
        <v>37512</v>
      </c>
      <c r="F289" s="124" t="s">
        <v>241</v>
      </c>
      <c r="G289" s="137">
        <v>61</v>
      </c>
      <c r="H289" s="342">
        <v>612</v>
      </c>
      <c r="I289" s="137">
        <v>125539</v>
      </c>
      <c r="J289" s="137">
        <v>1</v>
      </c>
      <c r="K289" s="194" t="s">
        <v>341</v>
      </c>
      <c r="L289" s="137"/>
      <c r="M289" s="137" t="s">
        <v>342</v>
      </c>
      <c r="N289" s="137" t="s">
        <v>328</v>
      </c>
      <c r="O289" s="246">
        <v>2300</v>
      </c>
      <c r="P289" s="247">
        <v>10</v>
      </c>
      <c r="Q289" s="746"/>
      <c r="R289" s="746"/>
      <c r="S289" s="222"/>
      <c r="T289" s="210">
        <v>10</v>
      </c>
      <c r="U289" s="210"/>
      <c r="V289" s="222">
        <v>2300</v>
      </c>
      <c r="W289" s="223">
        <f t="shared" si="18"/>
        <v>0</v>
      </c>
    </row>
    <row r="290" spans="4:23" ht="12.75">
      <c r="D290" s="122">
        <v>273</v>
      </c>
      <c r="E290" s="136">
        <v>38672</v>
      </c>
      <c r="F290" s="124" t="s">
        <v>241</v>
      </c>
      <c r="G290" s="137">
        <v>61</v>
      </c>
      <c r="H290" s="342">
        <v>612</v>
      </c>
      <c r="I290" s="137">
        <v>125540</v>
      </c>
      <c r="J290" s="137">
        <v>1</v>
      </c>
      <c r="K290" s="194" t="s">
        <v>1005</v>
      </c>
      <c r="L290" s="137"/>
      <c r="M290" s="137" t="s">
        <v>343</v>
      </c>
      <c r="N290" s="137" t="s">
        <v>328</v>
      </c>
      <c r="O290" s="246">
        <v>5248</v>
      </c>
      <c r="P290" s="247">
        <v>10</v>
      </c>
      <c r="Q290" s="222">
        <f>IF(P290=0,"N/A",+O290/P290)</f>
        <v>524.8</v>
      </c>
      <c r="R290" s="222">
        <f>IF(P290=0,"N/A",+Q290/12)</f>
        <v>43.73333333333333</v>
      </c>
      <c r="S290" s="222">
        <f>+R289+R290</f>
        <v>43.73333333333333</v>
      </c>
      <c r="T290" s="210">
        <v>7</v>
      </c>
      <c r="U290" s="210">
        <v>6</v>
      </c>
      <c r="V290" s="222">
        <f>IF(P290=0,"N/A",+Q290*T290+R290*U290)</f>
        <v>3935.9999999999995</v>
      </c>
      <c r="W290" s="223">
        <f t="shared" si="18"/>
        <v>1312.0000000000005</v>
      </c>
    </row>
    <row r="291" spans="4:23" ht="12.75">
      <c r="D291" s="122">
        <v>274</v>
      </c>
      <c r="E291" s="136">
        <v>36846</v>
      </c>
      <c r="F291" s="124" t="s">
        <v>241</v>
      </c>
      <c r="G291" s="125">
        <v>61</v>
      </c>
      <c r="H291" s="464">
        <v>617</v>
      </c>
      <c r="I291" s="124">
        <v>127999</v>
      </c>
      <c r="J291" s="137">
        <v>1</v>
      </c>
      <c r="K291" s="194" t="s">
        <v>194</v>
      </c>
      <c r="L291" s="137"/>
      <c r="M291" s="137" t="s">
        <v>176</v>
      </c>
      <c r="N291" s="137" t="s">
        <v>345</v>
      </c>
      <c r="O291" s="246">
        <v>2500</v>
      </c>
      <c r="P291" s="247">
        <v>10</v>
      </c>
      <c r="Q291" s="746"/>
      <c r="R291" s="746"/>
      <c r="S291" s="222"/>
      <c r="T291" s="210">
        <v>10</v>
      </c>
      <c r="U291" s="210"/>
      <c r="V291" s="222">
        <v>2500</v>
      </c>
      <c r="W291" s="223">
        <f t="shared" si="18"/>
        <v>0</v>
      </c>
    </row>
    <row r="292" spans="4:23" ht="12.75">
      <c r="D292" s="122">
        <v>275</v>
      </c>
      <c r="E292" s="136">
        <v>39402</v>
      </c>
      <c r="F292" s="124" t="s">
        <v>241</v>
      </c>
      <c r="G292" s="137">
        <v>61</v>
      </c>
      <c r="H292" s="479">
        <v>617</v>
      </c>
      <c r="I292" s="137"/>
      <c r="J292" s="137">
        <v>1</v>
      </c>
      <c r="K292" s="194" t="s">
        <v>344</v>
      </c>
      <c r="L292" s="137"/>
      <c r="M292" s="137"/>
      <c r="N292" s="137" t="s">
        <v>345</v>
      </c>
      <c r="O292" s="246">
        <v>4000</v>
      </c>
      <c r="P292" s="247">
        <v>10</v>
      </c>
      <c r="Q292" s="222">
        <f>IF(P292=0,"N/A",+O292/P292)</f>
        <v>400</v>
      </c>
      <c r="R292" s="222">
        <f>IF(P292=0,"N/A",+Q292/12)</f>
        <v>33.333333333333336</v>
      </c>
      <c r="S292" s="222"/>
      <c r="T292" s="210">
        <v>5</v>
      </c>
      <c r="U292" s="210">
        <v>6</v>
      </c>
      <c r="V292" s="222">
        <f>IF(P292=0,"N/A",+Q292*T292+R292*U292)</f>
        <v>2200</v>
      </c>
      <c r="W292" s="223">
        <f t="shared" si="18"/>
        <v>1800</v>
      </c>
    </row>
    <row r="293" spans="4:23" ht="12.75">
      <c r="D293" s="122">
        <v>276</v>
      </c>
      <c r="E293" s="136">
        <v>37512</v>
      </c>
      <c r="F293" s="124" t="s">
        <v>241</v>
      </c>
      <c r="G293" s="137">
        <v>61</v>
      </c>
      <c r="H293" s="479">
        <v>617</v>
      </c>
      <c r="I293" s="137"/>
      <c r="J293" s="137">
        <v>1</v>
      </c>
      <c r="K293" s="194" t="s">
        <v>220</v>
      </c>
      <c r="L293" s="137"/>
      <c r="M293" s="137" t="s">
        <v>494</v>
      </c>
      <c r="N293" s="137" t="s">
        <v>345</v>
      </c>
      <c r="O293" s="246">
        <v>22571.46</v>
      </c>
      <c r="P293" s="247">
        <v>10</v>
      </c>
      <c r="Q293" s="746"/>
      <c r="R293" s="746"/>
      <c r="S293" s="222"/>
      <c r="T293" s="210">
        <v>10</v>
      </c>
      <c r="U293" s="210"/>
      <c r="V293" s="222">
        <v>22571.46</v>
      </c>
      <c r="W293" s="223">
        <f t="shared" si="18"/>
        <v>0</v>
      </c>
    </row>
    <row r="294" spans="4:23" ht="12.75">
      <c r="D294" s="122">
        <v>277</v>
      </c>
      <c r="E294" s="136">
        <v>37512</v>
      </c>
      <c r="F294" s="124" t="s">
        <v>241</v>
      </c>
      <c r="G294" s="137">
        <v>61</v>
      </c>
      <c r="H294" s="479">
        <v>617</v>
      </c>
      <c r="I294" s="137"/>
      <c r="J294" s="137">
        <v>1</v>
      </c>
      <c r="K294" s="194" t="s">
        <v>346</v>
      </c>
      <c r="L294" s="137"/>
      <c r="M294" s="137"/>
      <c r="N294" s="137" t="s">
        <v>345</v>
      </c>
      <c r="O294" s="246">
        <v>500</v>
      </c>
      <c r="P294" s="247">
        <v>10</v>
      </c>
      <c r="Q294" s="746"/>
      <c r="R294" s="746"/>
      <c r="S294" s="222"/>
      <c r="T294" s="210">
        <v>10</v>
      </c>
      <c r="U294" s="210"/>
      <c r="V294" s="222">
        <v>500</v>
      </c>
      <c r="W294" s="223">
        <f t="shared" si="18"/>
        <v>0</v>
      </c>
    </row>
    <row r="295" spans="4:23" ht="12.75">
      <c r="D295" s="122">
        <v>278</v>
      </c>
      <c r="E295" s="136">
        <v>38881</v>
      </c>
      <c r="F295" s="124" t="s">
        <v>241</v>
      </c>
      <c r="G295" s="137">
        <v>61</v>
      </c>
      <c r="H295" s="479">
        <v>617</v>
      </c>
      <c r="I295" s="137"/>
      <c r="J295" s="137">
        <v>10</v>
      </c>
      <c r="K295" s="194" t="s">
        <v>616</v>
      </c>
      <c r="L295" s="137"/>
      <c r="M295" s="137"/>
      <c r="N295" s="137" t="s">
        <v>345</v>
      </c>
      <c r="O295" s="246">
        <v>28773.8</v>
      </c>
      <c r="P295" s="247">
        <v>10</v>
      </c>
      <c r="Q295" s="222">
        <f>IF(P295=0,"N/A",+O295/P295)</f>
        <v>2877.38</v>
      </c>
      <c r="R295" s="222">
        <f>IF(P295=0,"N/A",+Q295/12)</f>
        <v>239.78166666666667</v>
      </c>
      <c r="S295" s="222">
        <f>+R291+R292+R293+R294+R295</f>
        <v>273.115</v>
      </c>
      <c r="T295" s="210">
        <v>6</v>
      </c>
      <c r="U295" s="210">
        <v>11</v>
      </c>
      <c r="V295" s="222">
        <f>IF(P295=0,"N/A",+Q295*T295+R295*U295)</f>
        <v>19901.878333333334</v>
      </c>
      <c r="W295" s="223">
        <f t="shared" si="18"/>
        <v>8871.921666666665</v>
      </c>
    </row>
    <row r="296" spans="4:23" ht="15">
      <c r="D296" s="2"/>
      <c r="E296" s="70"/>
      <c r="F296" s="70"/>
      <c r="G296" s="70"/>
      <c r="H296" s="70"/>
      <c r="I296" s="70"/>
      <c r="J296" s="70"/>
      <c r="K296" s="71"/>
      <c r="L296" s="70"/>
      <c r="M296" s="70"/>
      <c r="N296" s="70"/>
      <c r="O296" s="753">
        <f>SUM(O20:O295)</f>
        <v>1859270.3200000003</v>
      </c>
      <c r="P296" s="240"/>
      <c r="Q296" s="262">
        <f>SUM(Q19:Q295)</f>
        <v>174840.27766666672</v>
      </c>
      <c r="R296" s="262">
        <f>SUM(R18:R295)</f>
        <v>14757.495361111114</v>
      </c>
      <c r="S296" s="262">
        <f>SUM(S19:S295)</f>
        <v>14757.495361111112</v>
      </c>
      <c r="T296" s="261"/>
      <c r="U296" s="261"/>
      <c r="V296" s="262">
        <f>SUM(V19:V295)</f>
        <v>1447501.5053611111</v>
      </c>
      <c r="W296" s="259">
        <f>SUM(W19:W295)</f>
        <v>420500.814638889</v>
      </c>
    </row>
    <row r="297" spans="4:20" ht="12.75">
      <c r="D297" s="2"/>
      <c r="E297" s="70"/>
      <c r="F297" s="70"/>
      <c r="G297" s="70"/>
      <c r="H297" s="70"/>
      <c r="I297" s="70"/>
      <c r="J297" s="70"/>
      <c r="K297" s="71"/>
      <c r="L297" s="70"/>
      <c r="M297" s="70"/>
      <c r="N297" s="70"/>
      <c r="O297" s="72"/>
      <c r="R297" s="63"/>
      <c r="S297" s="602"/>
      <c r="T297" s="63"/>
    </row>
    <row r="298" spans="4:20" ht="12.75">
      <c r="D298" s="2"/>
      <c r="E298" s="70"/>
      <c r="F298" s="70"/>
      <c r="G298" s="70"/>
      <c r="H298" s="70"/>
      <c r="I298" s="70"/>
      <c r="J298" s="70"/>
      <c r="K298" s="71"/>
      <c r="L298" s="70"/>
      <c r="M298" s="70"/>
      <c r="N298" s="70"/>
      <c r="O298" s="72"/>
      <c r="R298" s="63"/>
      <c r="S298" s="603"/>
      <c r="T298" s="63"/>
    </row>
    <row r="299" spans="4:15" ht="12.75">
      <c r="D299" s="2"/>
      <c r="E299" s="70"/>
      <c r="F299" s="70"/>
      <c r="G299" s="70"/>
      <c r="H299" s="70"/>
      <c r="I299" s="70"/>
      <c r="J299" s="70"/>
      <c r="K299" s="71"/>
      <c r="L299" s="70"/>
      <c r="M299" s="70"/>
      <c r="N299" s="70"/>
      <c r="O299" s="72"/>
    </row>
    <row r="300" spans="4:16" ht="12.75">
      <c r="D300" s="2"/>
      <c r="O300" s="20"/>
      <c r="P300" s="20"/>
    </row>
    <row r="301" spans="4:22" ht="12.75">
      <c r="D301" s="2"/>
      <c r="E301" s="616" t="s">
        <v>53</v>
      </c>
      <c r="F301" s="813"/>
      <c r="G301" s="813"/>
      <c r="H301" s="813"/>
      <c r="I301" s="813"/>
      <c r="J301" s="48"/>
      <c r="K301" s="118"/>
      <c r="L301" s="118"/>
      <c r="M301" s="119"/>
      <c r="N301" s="282"/>
      <c r="O301" s="23"/>
      <c r="P301" s="20"/>
      <c r="R301" s="282"/>
      <c r="S301" s="119"/>
      <c r="T301" s="265"/>
      <c r="U301" s="265"/>
      <c r="V301" s="265"/>
    </row>
    <row r="302" spans="4:22" ht="12.75">
      <c r="D302" s="2"/>
      <c r="E302" s="810" t="s">
        <v>52</v>
      </c>
      <c r="F302" s="810"/>
      <c r="G302" s="810"/>
      <c r="H302" s="810"/>
      <c r="I302" s="810"/>
      <c r="J302" s="20"/>
      <c r="K302" s="810" t="s">
        <v>188</v>
      </c>
      <c r="L302" s="810"/>
      <c r="M302" s="810"/>
      <c r="N302" s="810"/>
      <c r="O302" s="50"/>
      <c r="P302" s="50"/>
      <c r="R302" s="810" t="s">
        <v>582</v>
      </c>
      <c r="S302" s="810"/>
      <c r="T302" s="810"/>
      <c r="U302" s="810"/>
      <c r="V302" s="810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spans="4:15" ht="12.75">
      <c r="D307" s="2"/>
      <c r="E307" s="70"/>
      <c r="F307" s="70"/>
      <c r="G307" s="70"/>
      <c r="H307" s="70"/>
      <c r="I307" s="70"/>
      <c r="J307" s="70"/>
      <c r="K307" s="71"/>
      <c r="L307" s="70"/>
      <c r="M307" s="70"/>
      <c r="N307" s="72"/>
      <c r="O307" s="72"/>
    </row>
    <row r="308" spans="4:15" ht="12.75">
      <c r="D308" s="2"/>
      <c r="E308" s="70"/>
      <c r="F308" s="70"/>
      <c r="G308" s="70"/>
      <c r="H308" s="70"/>
      <c r="I308" s="70"/>
      <c r="J308" s="70"/>
      <c r="K308" s="71"/>
      <c r="L308" s="70"/>
      <c r="M308" s="70"/>
      <c r="N308" s="72"/>
      <c r="O308" s="72"/>
    </row>
    <row r="309" spans="4:15" ht="12.75">
      <c r="D309" s="2"/>
      <c r="E309" s="70"/>
      <c r="F309" s="70"/>
      <c r="G309" s="70"/>
      <c r="H309" s="70"/>
      <c r="I309" s="70"/>
      <c r="J309" s="70"/>
      <c r="K309" s="71"/>
      <c r="L309" s="70"/>
      <c r="M309" s="70"/>
      <c r="N309" s="72"/>
      <c r="O309" s="72"/>
    </row>
    <row r="310" spans="4:15" ht="12.75">
      <c r="D310" s="2"/>
      <c r="E310" s="70"/>
      <c r="F310" s="70"/>
      <c r="G310" s="70"/>
      <c r="H310" s="70"/>
      <c r="I310" s="70"/>
      <c r="J310" s="70"/>
      <c r="K310" s="71"/>
      <c r="L310" s="70"/>
      <c r="M310" s="70"/>
      <c r="N310" s="72"/>
      <c r="O310" s="72"/>
    </row>
    <row r="311" spans="4:15" ht="12.75">
      <c r="D311" s="2"/>
      <c r="E311" s="70"/>
      <c r="F311" s="70"/>
      <c r="G311" s="70"/>
      <c r="H311" s="70"/>
      <c r="I311" s="70"/>
      <c r="J311" s="70"/>
      <c r="K311" s="71"/>
      <c r="L311" s="70"/>
      <c r="M311" s="70"/>
      <c r="N311" s="72"/>
      <c r="O311" s="72"/>
    </row>
    <row r="312" spans="4:15" ht="12.75">
      <c r="D312" s="2"/>
      <c r="E312" s="70"/>
      <c r="F312" s="70"/>
      <c r="G312" s="70"/>
      <c r="H312" s="70"/>
      <c r="I312" s="70"/>
      <c r="J312" s="70"/>
      <c r="K312" s="71"/>
      <c r="L312" s="70"/>
      <c r="M312" s="70"/>
      <c r="N312" s="72"/>
      <c r="O312" s="72"/>
    </row>
    <row r="313" spans="4:15" ht="12.75">
      <c r="D313" s="2"/>
      <c r="E313" s="70"/>
      <c r="F313" s="70"/>
      <c r="G313" s="70"/>
      <c r="H313" s="70"/>
      <c r="I313" s="70"/>
      <c r="J313" s="70"/>
      <c r="K313" s="71"/>
      <c r="L313" s="70"/>
      <c r="M313" s="70"/>
      <c r="N313" s="72"/>
      <c r="O313" s="72"/>
    </row>
    <row r="314" spans="4:15" ht="12.75">
      <c r="D314" s="2"/>
      <c r="E314" s="70"/>
      <c r="F314" s="70"/>
      <c r="G314" s="70"/>
      <c r="H314" s="70"/>
      <c r="I314" s="70"/>
      <c r="J314" s="70"/>
      <c r="K314" s="71"/>
      <c r="L314" s="70"/>
      <c r="M314" s="70"/>
      <c r="N314" s="72"/>
      <c r="O314" s="72"/>
    </row>
    <row r="315" spans="4:15" ht="12.75">
      <c r="D315" s="2"/>
      <c r="E315" s="70"/>
      <c r="F315" s="70"/>
      <c r="G315" s="70"/>
      <c r="H315" s="70"/>
      <c r="I315" s="70"/>
      <c r="J315" s="70"/>
      <c r="K315" s="71"/>
      <c r="L315" s="70"/>
      <c r="M315" s="70"/>
      <c r="N315" s="72"/>
      <c r="O315" s="72"/>
    </row>
    <row r="316" spans="4:15" ht="12.75">
      <c r="D316" s="2"/>
      <c r="E316" s="70"/>
      <c r="F316" s="70"/>
      <c r="G316" s="70"/>
      <c r="H316" s="70"/>
      <c r="I316" s="70"/>
      <c r="J316" s="70"/>
      <c r="K316" s="71"/>
      <c r="L316" s="70"/>
      <c r="M316" s="70"/>
      <c r="N316" s="72"/>
      <c r="O316" s="72"/>
    </row>
    <row r="317" spans="4:15" ht="12.75">
      <c r="D317" s="2"/>
      <c r="E317" s="70"/>
      <c r="F317" s="70"/>
      <c r="G317" s="70"/>
      <c r="H317" s="70"/>
      <c r="I317" s="70"/>
      <c r="J317" s="70"/>
      <c r="K317" s="71"/>
      <c r="L317" s="70"/>
      <c r="M317" s="70"/>
      <c r="N317" s="72"/>
      <c r="O317" s="72"/>
    </row>
    <row r="318" spans="4:15" ht="12.75">
      <c r="D318" s="2"/>
      <c r="E318" s="70"/>
      <c r="F318" s="70"/>
      <c r="G318" s="70"/>
      <c r="H318" s="70"/>
      <c r="I318" s="70"/>
      <c r="J318" s="70"/>
      <c r="K318" s="71"/>
      <c r="L318" s="70"/>
      <c r="M318" s="70"/>
      <c r="N318" s="72"/>
      <c r="O318" s="72"/>
    </row>
    <row r="319" spans="4:15" ht="12.75">
      <c r="D319" s="2"/>
      <c r="E319" s="70"/>
      <c r="F319" s="70"/>
      <c r="G319" s="70"/>
      <c r="H319" s="70"/>
      <c r="I319" s="70"/>
      <c r="J319" s="70"/>
      <c r="K319" s="71"/>
      <c r="L319" s="70"/>
      <c r="M319" s="70"/>
      <c r="N319" s="72"/>
      <c r="O319" s="72"/>
    </row>
    <row r="320" spans="4:15" ht="12.75">
      <c r="D320" s="2"/>
      <c r="E320" s="70"/>
      <c r="F320" s="70"/>
      <c r="G320" s="70"/>
      <c r="H320" s="70"/>
      <c r="I320" s="70"/>
      <c r="J320" s="70"/>
      <c r="K320" s="71"/>
      <c r="L320" s="70"/>
      <c r="M320" s="70"/>
      <c r="N320" s="72"/>
      <c r="O320" s="72"/>
    </row>
    <row r="321" spans="4:15" ht="12.75">
      <c r="D321" s="2"/>
      <c r="E321" s="70"/>
      <c r="F321" s="70"/>
      <c r="G321" s="70"/>
      <c r="H321" s="70"/>
      <c r="I321" s="70"/>
      <c r="J321" s="70"/>
      <c r="K321" s="71"/>
      <c r="L321" s="70"/>
      <c r="M321" s="70"/>
      <c r="N321" s="72"/>
      <c r="O321" s="72"/>
    </row>
    <row r="322" spans="4:15" ht="12.75">
      <c r="D322" s="2"/>
      <c r="E322" s="70"/>
      <c r="F322" s="70"/>
      <c r="G322" s="70"/>
      <c r="H322" s="70"/>
      <c r="I322" s="70"/>
      <c r="J322" s="70"/>
      <c r="K322" s="71"/>
      <c r="L322" s="70"/>
      <c r="M322" s="70"/>
      <c r="N322" s="72"/>
      <c r="O322" s="72"/>
    </row>
    <row r="323" spans="4:15" ht="12.75">
      <c r="D323" s="2"/>
      <c r="E323" s="70"/>
      <c r="F323" s="70"/>
      <c r="G323" s="70"/>
      <c r="H323" s="70"/>
      <c r="I323" s="70"/>
      <c r="J323" s="70"/>
      <c r="K323" s="71"/>
      <c r="L323" s="70"/>
      <c r="M323" s="70"/>
      <c r="N323" s="72"/>
      <c r="O323" s="72"/>
    </row>
    <row r="324" spans="4:15" ht="12.75">
      <c r="D324" s="2"/>
      <c r="E324" s="70"/>
      <c r="F324" s="70"/>
      <c r="G324" s="70"/>
      <c r="H324" s="70"/>
      <c r="I324" s="70"/>
      <c r="J324" s="70"/>
      <c r="K324" s="71"/>
      <c r="L324" s="70"/>
      <c r="M324" s="70"/>
      <c r="N324" s="72"/>
      <c r="O324" s="72"/>
    </row>
    <row r="325" spans="4:15" ht="12.75">
      <c r="D325" s="2"/>
      <c r="E325" s="70"/>
      <c r="F325" s="70"/>
      <c r="G325" s="70"/>
      <c r="H325" s="70"/>
      <c r="I325" s="70"/>
      <c r="J325" s="70"/>
      <c r="K325" s="71"/>
      <c r="L325" s="70"/>
      <c r="M325" s="70"/>
      <c r="N325" s="72"/>
      <c r="O325" s="72"/>
    </row>
    <row r="326" spans="4:15" ht="12.75">
      <c r="D326" s="2"/>
      <c r="E326" s="70"/>
      <c r="F326" s="70"/>
      <c r="G326" s="70"/>
      <c r="H326" s="70"/>
      <c r="I326" s="70"/>
      <c r="J326" s="70"/>
      <c r="K326" s="71"/>
      <c r="L326" s="70"/>
      <c r="M326" s="70"/>
      <c r="N326" s="72"/>
      <c r="O326" s="72"/>
    </row>
    <row r="327" spans="4:15" ht="12.75">
      <c r="D327" s="2"/>
      <c r="E327" s="70"/>
      <c r="F327" s="70"/>
      <c r="G327" s="70"/>
      <c r="H327" s="70"/>
      <c r="I327" s="70"/>
      <c r="J327" s="70"/>
      <c r="K327" s="71"/>
      <c r="L327" s="70"/>
      <c r="M327" s="70"/>
      <c r="N327" s="72"/>
      <c r="O327" s="72"/>
    </row>
    <row r="328" spans="4:15" ht="12.75">
      <c r="D328" s="2"/>
      <c r="E328" s="70"/>
      <c r="F328" s="70"/>
      <c r="G328" s="70"/>
      <c r="H328" s="70"/>
      <c r="I328" s="70"/>
      <c r="J328" s="70"/>
      <c r="K328" s="71"/>
      <c r="L328" s="70"/>
      <c r="M328" s="70"/>
      <c r="N328" s="72"/>
      <c r="O328" s="72"/>
    </row>
    <row r="329" spans="4:16" ht="12.75">
      <c r="D329" s="2"/>
      <c r="E329" s="70"/>
      <c r="F329" s="70"/>
      <c r="G329" s="70"/>
      <c r="H329" s="70"/>
      <c r="I329" s="70"/>
      <c r="J329" s="70"/>
      <c r="K329" s="71"/>
      <c r="L329" s="70"/>
      <c r="M329" s="70"/>
      <c r="N329" s="72"/>
      <c r="O329" s="72"/>
      <c r="P329" s="20"/>
    </row>
    <row r="330" spans="4:16" ht="12.75">
      <c r="D330" s="2"/>
      <c r="E330" s="70"/>
      <c r="F330" s="70"/>
      <c r="G330" s="70"/>
      <c r="H330" s="70"/>
      <c r="I330" s="70"/>
      <c r="J330" s="70"/>
      <c r="K330" s="71"/>
      <c r="L330" s="70"/>
      <c r="M330" s="70"/>
      <c r="N330" s="72"/>
      <c r="O330" s="72"/>
      <c r="P330" s="20"/>
    </row>
    <row r="331" spans="4:16" ht="12.75">
      <c r="D331" s="2"/>
      <c r="E331" s="70"/>
      <c r="F331" s="70"/>
      <c r="G331" s="70"/>
      <c r="H331" s="70"/>
      <c r="I331" s="70"/>
      <c r="J331" s="70"/>
      <c r="K331" s="71"/>
      <c r="L331" s="70"/>
      <c r="M331" s="70"/>
      <c r="N331" s="72"/>
      <c r="O331" s="72"/>
      <c r="P331" s="20"/>
    </row>
    <row r="332" spans="4:16" ht="12.75">
      <c r="D332" s="2"/>
      <c r="E332" s="70"/>
      <c r="F332" s="70"/>
      <c r="G332" s="70"/>
      <c r="H332" s="70"/>
      <c r="I332" s="70"/>
      <c r="J332" s="70"/>
      <c r="K332" s="71"/>
      <c r="L332" s="70"/>
      <c r="M332" s="70"/>
      <c r="N332" s="72"/>
      <c r="O332" s="72"/>
      <c r="P332" s="20"/>
    </row>
    <row r="333" spans="4:16" ht="12.75">
      <c r="D333" s="2"/>
      <c r="E333" s="70"/>
      <c r="F333" s="70"/>
      <c r="G333" s="70"/>
      <c r="H333" s="70"/>
      <c r="I333" s="70"/>
      <c r="J333" s="70"/>
      <c r="K333" s="71"/>
      <c r="L333" s="70"/>
      <c r="M333" s="70"/>
      <c r="N333" s="72"/>
      <c r="O333" s="72"/>
      <c r="P333" s="20"/>
    </row>
    <row r="334" spans="4:16" ht="12.75">
      <c r="D334" s="2"/>
      <c r="E334" s="70"/>
      <c r="F334" s="70"/>
      <c r="G334" s="70"/>
      <c r="H334" s="70"/>
      <c r="I334" s="70"/>
      <c r="J334" s="70"/>
      <c r="K334" s="71"/>
      <c r="L334" s="70"/>
      <c r="M334" s="70"/>
      <c r="N334" s="72"/>
      <c r="O334" s="72"/>
      <c r="P334" s="20"/>
    </row>
    <row r="335" spans="4:16" ht="12.75">
      <c r="D335" s="2"/>
      <c r="E335" s="70"/>
      <c r="F335" s="70"/>
      <c r="G335" s="70"/>
      <c r="H335" s="70"/>
      <c r="I335" s="70"/>
      <c r="J335" s="70"/>
      <c r="K335" s="71"/>
      <c r="L335" s="70"/>
      <c r="M335" s="70"/>
      <c r="N335" s="72"/>
      <c r="O335" s="72"/>
      <c r="P335" s="20"/>
    </row>
    <row r="336" spans="4:16" ht="12.75">
      <c r="D336" s="2"/>
      <c r="E336" s="70"/>
      <c r="F336" s="70"/>
      <c r="G336" s="70"/>
      <c r="H336" s="70"/>
      <c r="I336" s="70"/>
      <c r="J336" s="70"/>
      <c r="K336" s="71"/>
      <c r="L336" s="70"/>
      <c r="M336" s="70"/>
      <c r="N336" s="72"/>
      <c r="O336" s="72"/>
      <c r="P336" s="20"/>
    </row>
    <row r="337" spans="4:16" ht="12.75">
      <c r="D337" s="2"/>
      <c r="E337" s="70"/>
      <c r="F337" s="70"/>
      <c r="G337" s="70"/>
      <c r="H337" s="70"/>
      <c r="I337" s="70"/>
      <c r="J337" s="70"/>
      <c r="K337" s="71"/>
      <c r="L337" s="70"/>
      <c r="M337" s="70"/>
      <c r="N337" s="72"/>
      <c r="O337" s="72"/>
      <c r="P337" s="20"/>
    </row>
    <row r="338" spans="4:16" ht="12.75">
      <c r="D338" s="2"/>
      <c r="E338" s="70"/>
      <c r="F338" s="70"/>
      <c r="G338" s="70"/>
      <c r="H338" s="70"/>
      <c r="I338" s="70"/>
      <c r="J338" s="70"/>
      <c r="K338" s="71"/>
      <c r="L338" s="70"/>
      <c r="M338" s="70"/>
      <c r="N338" s="72"/>
      <c r="O338" s="72"/>
      <c r="P338" s="20"/>
    </row>
    <row r="339" spans="4:16" ht="12.75">
      <c r="D339" s="2"/>
      <c r="E339" s="70"/>
      <c r="F339" s="70"/>
      <c r="G339" s="70"/>
      <c r="H339" s="70"/>
      <c r="I339" s="70"/>
      <c r="J339" s="70"/>
      <c r="K339" s="71"/>
      <c r="L339" s="70"/>
      <c r="M339" s="70"/>
      <c r="N339" s="72"/>
      <c r="O339" s="72"/>
      <c r="P339" s="20"/>
    </row>
    <row r="340" spans="4:16" ht="12.75">
      <c r="D340" s="2"/>
      <c r="E340" s="70"/>
      <c r="F340" s="70"/>
      <c r="G340" s="70"/>
      <c r="H340" s="70"/>
      <c r="I340" s="70"/>
      <c r="J340" s="70"/>
      <c r="K340" s="71"/>
      <c r="L340" s="70"/>
      <c r="M340" s="70"/>
      <c r="N340" s="72"/>
      <c r="O340" s="72"/>
      <c r="P340" s="20"/>
    </row>
    <row r="341" spans="4:16" ht="12.75">
      <c r="D341" s="2"/>
      <c r="E341" s="70"/>
      <c r="F341" s="70"/>
      <c r="G341" s="70"/>
      <c r="H341" s="70"/>
      <c r="I341" s="70"/>
      <c r="J341" s="70"/>
      <c r="K341" s="71"/>
      <c r="L341" s="70"/>
      <c r="M341" s="70"/>
      <c r="N341" s="72"/>
      <c r="O341" s="72"/>
      <c r="P341" s="20"/>
    </row>
    <row r="342" spans="4:16" ht="12.75">
      <c r="D342" s="2"/>
      <c r="E342" s="70"/>
      <c r="F342" s="70"/>
      <c r="G342" s="70"/>
      <c r="H342" s="70"/>
      <c r="I342" s="70"/>
      <c r="J342" s="70"/>
      <c r="K342" s="71"/>
      <c r="L342" s="70"/>
      <c r="M342" s="70"/>
      <c r="N342" s="72"/>
      <c r="O342" s="72"/>
      <c r="P342" s="20"/>
    </row>
    <row r="343" spans="4:16" ht="12.75">
      <c r="D343" s="2"/>
      <c r="E343" s="70"/>
      <c r="F343" s="70"/>
      <c r="G343" s="70"/>
      <c r="H343" s="70"/>
      <c r="I343" s="70"/>
      <c r="J343" s="70"/>
      <c r="K343" s="71"/>
      <c r="L343" s="70"/>
      <c r="M343" s="70"/>
      <c r="N343" s="72"/>
      <c r="O343" s="72"/>
      <c r="P343" s="20"/>
    </row>
    <row r="344" spans="4:16" ht="12.75">
      <c r="D344" s="2"/>
      <c r="E344" s="70"/>
      <c r="F344" s="70"/>
      <c r="G344" s="70"/>
      <c r="H344" s="70"/>
      <c r="I344" s="70"/>
      <c r="J344" s="70"/>
      <c r="K344" s="71"/>
      <c r="L344" s="70"/>
      <c r="M344" s="70"/>
      <c r="N344" s="72"/>
      <c r="O344" s="72"/>
      <c r="P344" s="20"/>
    </row>
    <row r="345" spans="4:16" ht="12.75">
      <c r="D345" s="2"/>
      <c r="E345" s="70"/>
      <c r="F345" s="70"/>
      <c r="G345" s="70"/>
      <c r="H345" s="70"/>
      <c r="I345" s="70"/>
      <c r="J345" s="70"/>
      <c r="K345" s="71"/>
      <c r="L345" s="70"/>
      <c r="M345" s="70"/>
      <c r="N345" s="72"/>
      <c r="O345" s="72"/>
      <c r="P345" s="20"/>
    </row>
    <row r="346" spans="4:16" ht="12.75">
      <c r="D346" s="2"/>
      <c r="E346" s="70"/>
      <c r="F346" s="70"/>
      <c r="G346" s="70"/>
      <c r="H346" s="70"/>
      <c r="I346" s="70"/>
      <c r="J346" s="70"/>
      <c r="K346" s="71"/>
      <c r="L346" s="70"/>
      <c r="M346" s="70"/>
      <c r="N346" s="72"/>
      <c r="O346" s="72"/>
      <c r="P346" s="20"/>
    </row>
    <row r="347" spans="4:16" ht="12.75">
      <c r="D347" s="2"/>
      <c r="E347" s="70"/>
      <c r="F347" s="70"/>
      <c r="G347" s="70"/>
      <c r="H347" s="70"/>
      <c r="I347" s="70"/>
      <c r="J347" s="70"/>
      <c r="K347" s="71"/>
      <c r="L347" s="70"/>
      <c r="M347" s="70"/>
      <c r="N347" s="72"/>
      <c r="O347" s="72"/>
      <c r="P347" s="20"/>
    </row>
    <row r="348" spans="4:16" ht="12.75">
      <c r="D348" s="2"/>
      <c r="E348" s="70"/>
      <c r="F348" s="70"/>
      <c r="G348" s="70"/>
      <c r="H348" s="70"/>
      <c r="I348" s="70"/>
      <c r="J348" s="70"/>
      <c r="K348" s="71"/>
      <c r="L348" s="70"/>
      <c r="M348" s="70"/>
      <c r="N348" s="72"/>
      <c r="O348" s="72"/>
      <c r="P348" s="20"/>
    </row>
    <row r="349" spans="4:16" ht="12.75">
      <c r="D349" s="2"/>
      <c r="E349" s="70"/>
      <c r="F349" s="70"/>
      <c r="G349" s="70"/>
      <c r="H349" s="70"/>
      <c r="I349" s="70"/>
      <c r="J349" s="70"/>
      <c r="K349" s="71"/>
      <c r="L349" s="70"/>
      <c r="M349" s="70"/>
      <c r="N349" s="72"/>
      <c r="O349" s="72"/>
      <c r="P349" s="20"/>
    </row>
    <row r="350" spans="4:16" ht="12.75">
      <c r="D350" s="2"/>
      <c r="E350" s="70"/>
      <c r="F350" s="70"/>
      <c r="G350" s="70"/>
      <c r="H350" s="70"/>
      <c r="I350" s="70"/>
      <c r="J350" s="70"/>
      <c r="K350" s="71"/>
      <c r="L350" s="70"/>
      <c r="M350" s="70"/>
      <c r="N350" s="72"/>
      <c r="O350" s="72"/>
      <c r="P350" s="20"/>
    </row>
  </sheetData>
  <sheetProtection/>
  <mergeCells count="9">
    <mergeCell ref="F301:I301"/>
    <mergeCell ref="E302:I302"/>
    <mergeCell ref="K302:N302"/>
    <mergeCell ref="R302:V302"/>
    <mergeCell ref="D10:W10"/>
    <mergeCell ref="D9:W9"/>
    <mergeCell ref="D12:W12"/>
    <mergeCell ref="D11:W11"/>
    <mergeCell ref="D13:W13"/>
  </mergeCells>
  <printOptions/>
  <pageMargins left="0.14027777777777778" right="0.14027777777777778" top="0.15" bottom="0.19652777777777777" header="0.5118055555555556" footer="0.5118055555555556"/>
  <pageSetup fitToWidth="3" horizontalDpi="300" verticalDpi="300" orientation="landscape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U66"/>
  <sheetViews>
    <sheetView zoomScalePageLayoutView="0" workbookViewId="0" topLeftCell="A10">
      <selection activeCell="A14" sqref="A14:T14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6.28125" style="0" customWidth="1"/>
    <col min="4" max="4" width="7.28125" style="0" customWidth="1"/>
    <col min="5" max="5" width="7.00390625" style="0" customWidth="1"/>
    <col min="6" max="6" width="6.7109375" style="0" customWidth="1"/>
    <col min="7" max="7" width="4.7109375" style="0" customWidth="1"/>
    <col min="8" max="8" width="23.421875" style="0" customWidth="1"/>
    <col min="9" max="9" width="7.8515625" style="0" customWidth="1"/>
    <col min="10" max="10" width="15.28125" style="0" customWidth="1"/>
    <col min="11" max="11" width="20.7109375" style="0" customWidth="1"/>
    <col min="12" max="12" width="14.7109375" style="0" customWidth="1"/>
    <col min="13" max="13" width="5.00390625" style="0" customWidth="1"/>
    <col min="14" max="14" width="12.421875" style="0" customWidth="1"/>
    <col min="15" max="15" width="11.00390625" style="0" customWidth="1"/>
    <col min="16" max="16" width="11.8515625" style="0" customWidth="1"/>
    <col min="17" max="18" width="6.421875" style="0" customWidth="1"/>
    <col min="19" max="19" width="13.0039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25.5">
      <c r="A16" s="350" t="s">
        <v>4</v>
      </c>
      <c r="B16" s="350" t="s">
        <v>5</v>
      </c>
      <c r="C16" s="350" t="s">
        <v>6</v>
      </c>
      <c r="D16" s="424" t="s">
        <v>7</v>
      </c>
      <c r="E16" s="424" t="s">
        <v>8</v>
      </c>
      <c r="F16" s="350" t="s">
        <v>9</v>
      </c>
      <c r="G16" s="350" t="s">
        <v>10</v>
      </c>
      <c r="H16" s="350" t="s">
        <v>957</v>
      </c>
      <c r="I16" s="350" t="s">
        <v>12</v>
      </c>
      <c r="J16" s="350" t="s">
        <v>13</v>
      </c>
      <c r="K16" s="350" t="s">
        <v>14</v>
      </c>
      <c r="L16" s="350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151"/>
      <c r="B17" s="152"/>
      <c r="C17" s="156" t="s">
        <v>16</v>
      </c>
      <c r="D17" s="186"/>
      <c r="E17" s="153" t="s">
        <v>7</v>
      </c>
      <c r="F17" s="156"/>
      <c r="G17" s="156"/>
      <c r="H17" s="152"/>
      <c r="I17" s="150"/>
      <c r="J17" s="190"/>
      <c r="K17" s="190"/>
      <c r="L17" s="150" t="s">
        <v>17</v>
      </c>
      <c r="M17" s="232" t="s">
        <v>589</v>
      </c>
      <c r="N17" s="233" t="s">
        <v>590</v>
      </c>
      <c r="O17" s="233" t="s">
        <v>591</v>
      </c>
      <c r="P17" s="233"/>
      <c r="Q17" s="234" t="s">
        <v>592</v>
      </c>
      <c r="R17" s="234" t="s">
        <v>593</v>
      </c>
      <c r="S17" s="235" t="s">
        <v>1051</v>
      </c>
      <c r="T17" s="233" t="s">
        <v>594</v>
      </c>
    </row>
    <row r="18" spans="1:20" ht="12.75">
      <c r="A18" s="122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150">
        <v>17</v>
      </c>
      <c r="S18" s="150">
        <v>18</v>
      </c>
      <c r="T18" s="150">
        <v>19</v>
      </c>
    </row>
    <row r="19" spans="1:20" ht="12.75">
      <c r="A19" s="122">
        <v>1</v>
      </c>
      <c r="B19" s="136">
        <v>41375</v>
      </c>
      <c r="C19" s="181">
        <v>9</v>
      </c>
      <c r="D19" s="130">
        <v>61</v>
      </c>
      <c r="E19" s="471">
        <v>614</v>
      </c>
      <c r="F19" s="150"/>
      <c r="G19" s="150">
        <v>1</v>
      </c>
      <c r="H19" s="126" t="s">
        <v>62</v>
      </c>
      <c r="I19" s="125"/>
      <c r="J19" s="127" t="s">
        <v>1050</v>
      </c>
      <c r="K19" s="126" t="s">
        <v>347</v>
      </c>
      <c r="L19" s="128">
        <v>7159</v>
      </c>
      <c r="M19" s="150">
        <v>3</v>
      </c>
      <c r="N19" s="308">
        <f aca="true" t="shared" si="0" ref="N19:N26">IF(M19=0,"N/A",+L19/M19)</f>
        <v>2386.3333333333335</v>
      </c>
      <c r="O19" s="222">
        <f>IF(M19=0,"N/A",+N19/12)</f>
        <v>198.86111111111111</v>
      </c>
      <c r="P19" s="150"/>
      <c r="Q19" s="150"/>
      <c r="R19" s="150">
        <v>2</v>
      </c>
      <c r="S19" s="222">
        <f>IF(M19=0,"N/A",+N19*Q19+O19*R19)</f>
        <v>397.72222222222223</v>
      </c>
      <c r="T19" s="223">
        <f>IF(M19=0,"N/A",+L19-S19)</f>
        <v>6761.277777777777</v>
      </c>
    </row>
    <row r="20" spans="1:20" ht="12.75">
      <c r="A20" s="122">
        <v>2</v>
      </c>
      <c r="B20" s="136">
        <v>36916</v>
      </c>
      <c r="C20" s="181">
        <v>9</v>
      </c>
      <c r="D20" s="130">
        <v>61</v>
      </c>
      <c r="E20" s="471">
        <v>614</v>
      </c>
      <c r="F20" s="126"/>
      <c r="G20" s="125">
        <v>1</v>
      </c>
      <c r="H20" s="126" t="s">
        <v>28</v>
      </c>
      <c r="I20" s="125"/>
      <c r="J20" s="127" t="s">
        <v>29</v>
      </c>
      <c r="K20" s="126" t="s">
        <v>347</v>
      </c>
      <c r="L20" s="128">
        <v>5000</v>
      </c>
      <c r="M20" s="247">
        <v>3</v>
      </c>
      <c r="N20" s="746"/>
      <c r="O20" s="746"/>
      <c r="P20" s="222"/>
      <c r="Q20" s="210">
        <v>3</v>
      </c>
      <c r="R20" s="210">
        <v>5</v>
      </c>
      <c r="S20" s="222">
        <v>5000</v>
      </c>
      <c r="T20" s="223">
        <f aca="true" t="shared" si="1" ref="T20:T26">IF(M20=0,"N/A",+L20-S20)</f>
        <v>0</v>
      </c>
    </row>
    <row r="21" spans="1:20" ht="12.75">
      <c r="A21" s="122">
        <v>3</v>
      </c>
      <c r="B21" s="162">
        <v>40574</v>
      </c>
      <c r="C21" s="181">
        <v>9</v>
      </c>
      <c r="D21" s="181">
        <v>61</v>
      </c>
      <c r="E21" s="462">
        <v>614</v>
      </c>
      <c r="F21" s="133"/>
      <c r="G21" s="133">
        <v>1</v>
      </c>
      <c r="H21" s="296" t="s">
        <v>32</v>
      </c>
      <c r="I21" s="130"/>
      <c r="J21" s="181"/>
      <c r="K21" s="126" t="s">
        <v>347</v>
      </c>
      <c r="L21" s="294">
        <v>11790</v>
      </c>
      <c r="M21" s="247">
        <v>3</v>
      </c>
      <c r="N21" s="308">
        <f t="shared" si="0"/>
        <v>3930</v>
      </c>
      <c r="O21" s="222">
        <f>IF(M21=0,"N/A",+N21/12)</f>
        <v>327.5</v>
      </c>
      <c r="P21" s="222"/>
      <c r="Q21" s="210">
        <v>2</v>
      </c>
      <c r="R21" s="210">
        <v>5</v>
      </c>
      <c r="S21" s="222">
        <f aca="true" t="shared" si="2" ref="S21:S26">IF(M21=0,"N/A",+N21*Q21+O21*R21)</f>
        <v>9497.5</v>
      </c>
      <c r="T21" s="223">
        <f t="shared" si="1"/>
        <v>2292.5</v>
      </c>
    </row>
    <row r="22" spans="1:20" ht="12.75">
      <c r="A22" s="122">
        <v>4</v>
      </c>
      <c r="B22" s="162">
        <v>40574</v>
      </c>
      <c r="C22" s="181">
        <v>9</v>
      </c>
      <c r="D22" s="181">
        <v>61</v>
      </c>
      <c r="E22" s="462">
        <v>614</v>
      </c>
      <c r="F22" s="133"/>
      <c r="G22" s="133">
        <v>1</v>
      </c>
      <c r="H22" s="296" t="s">
        <v>846</v>
      </c>
      <c r="I22" s="130"/>
      <c r="J22" s="181" t="s">
        <v>79</v>
      </c>
      <c r="K22" s="126" t="s">
        <v>347</v>
      </c>
      <c r="L22" s="294">
        <v>250</v>
      </c>
      <c r="M22" s="247">
        <v>3</v>
      </c>
      <c r="N22" s="308">
        <f t="shared" si="0"/>
        <v>83.33333333333333</v>
      </c>
      <c r="O22" s="222">
        <f>IF(M22=0,"N/A",+N22/12)</f>
        <v>6.944444444444444</v>
      </c>
      <c r="P22" s="222"/>
      <c r="Q22" s="210">
        <v>2</v>
      </c>
      <c r="R22" s="210">
        <v>5</v>
      </c>
      <c r="S22" s="222">
        <f t="shared" si="2"/>
        <v>201.38888888888889</v>
      </c>
      <c r="T22" s="223">
        <f t="shared" si="1"/>
        <v>48.611111111111114</v>
      </c>
    </row>
    <row r="23" spans="1:20" ht="12.75">
      <c r="A23" s="122">
        <v>5</v>
      </c>
      <c r="B23" s="162">
        <v>40574</v>
      </c>
      <c r="C23" s="181">
        <v>9</v>
      </c>
      <c r="D23" s="181">
        <v>61</v>
      </c>
      <c r="E23" s="462">
        <v>614</v>
      </c>
      <c r="F23" s="133"/>
      <c r="G23" s="133">
        <v>1</v>
      </c>
      <c r="H23" s="296" t="s">
        <v>90</v>
      </c>
      <c r="I23" s="130"/>
      <c r="J23" s="181" t="s">
        <v>847</v>
      </c>
      <c r="K23" s="126" t="s">
        <v>347</v>
      </c>
      <c r="L23" s="294">
        <v>250</v>
      </c>
      <c r="M23" s="247">
        <v>3</v>
      </c>
      <c r="N23" s="308">
        <f t="shared" si="0"/>
        <v>83.33333333333333</v>
      </c>
      <c r="O23" s="222">
        <f>IF(M23=0,"N/A",+N23/12)</f>
        <v>6.944444444444444</v>
      </c>
      <c r="P23" s="222">
        <f>+O19+O21+O22+O23</f>
        <v>540.25</v>
      </c>
      <c r="Q23" s="210">
        <v>2</v>
      </c>
      <c r="R23" s="210">
        <v>5</v>
      </c>
      <c r="S23" s="222">
        <f t="shared" si="2"/>
        <v>201.38888888888889</v>
      </c>
      <c r="T23" s="223">
        <f t="shared" si="1"/>
        <v>48.611111111111114</v>
      </c>
    </row>
    <row r="24" spans="1:20" ht="12.75">
      <c r="A24" s="122">
        <v>6</v>
      </c>
      <c r="B24" s="136">
        <v>36889</v>
      </c>
      <c r="C24" s="181">
        <v>9</v>
      </c>
      <c r="D24" s="181">
        <v>61</v>
      </c>
      <c r="E24" s="479">
        <v>617</v>
      </c>
      <c r="F24" s="181">
        <v>127768</v>
      </c>
      <c r="G24" s="181">
        <v>1</v>
      </c>
      <c r="H24" s="191" t="s">
        <v>21</v>
      </c>
      <c r="I24" s="188"/>
      <c r="J24" s="188"/>
      <c r="K24" s="126" t="s">
        <v>347</v>
      </c>
      <c r="L24" s="139">
        <v>8734</v>
      </c>
      <c r="M24" s="247">
        <v>10</v>
      </c>
      <c r="N24" s="754"/>
      <c r="O24" s="743"/>
      <c r="P24" s="209"/>
      <c r="Q24" s="388">
        <v>10</v>
      </c>
      <c r="R24" s="388"/>
      <c r="S24" s="222">
        <v>8734</v>
      </c>
      <c r="T24" s="223">
        <f t="shared" si="1"/>
        <v>0</v>
      </c>
    </row>
    <row r="25" spans="1:20" ht="12.75">
      <c r="A25" s="122">
        <v>7</v>
      </c>
      <c r="B25" s="12">
        <v>37096</v>
      </c>
      <c r="C25" s="32">
        <v>9</v>
      </c>
      <c r="D25" s="29">
        <v>61</v>
      </c>
      <c r="E25" s="468">
        <v>617</v>
      </c>
      <c r="F25" s="15"/>
      <c r="G25" s="14">
        <v>1</v>
      </c>
      <c r="H25" s="518" t="s">
        <v>333</v>
      </c>
      <c r="I25" s="125"/>
      <c r="J25" s="126"/>
      <c r="K25" s="126" t="s">
        <v>347</v>
      </c>
      <c r="L25" s="16">
        <v>1975</v>
      </c>
      <c r="M25" s="241">
        <v>10</v>
      </c>
      <c r="N25" s="742"/>
      <c r="O25" s="742"/>
      <c r="P25" s="207"/>
      <c r="Q25" s="206">
        <v>10</v>
      </c>
      <c r="R25" s="206"/>
      <c r="S25" s="207">
        <v>1975</v>
      </c>
      <c r="T25" s="208">
        <f t="shared" si="1"/>
        <v>0</v>
      </c>
    </row>
    <row r="26" spans="1:20" ht="12.75">
      <c r="A26" s="122">
        <v>8</v>
      </c>
      <c r="B26" s="162">
        <v>40329</v>
      </c>
      <c r="C26" s="181">
        <v>9</v>
      </c>
      <c r="D26" s="181">
        <v>61</v>
      </c>
      <c r="E26" s="479">
        <v>617</v>
      </c>
      <c r="F26" s="133"/>
      <c r="G26" s="133">
        <v>1</v>
      </c>
      <c r="H26" s="296" t="s">
        <v>220</v>
      </c>
      <c r="I26" s="130"/>
      <c r="J26" s="181" t="s">
        <v>95</v>
      </c>
      <c r="K26" s="126" t="s">
        <v>347</v>
      </c>
      <c r="L26" s="294">
        <v>28800</v>
      </c>
      <c r="M26" s="247">
        <v>10</v>
      </c>
      <c r="N26" s="308">
        <f t="shared" si="0"/>
        <v>2880</v>
      </c>
      <c r="O26" s="222">
        <f>IF(M26=0,"N/A",+N26/12)</f>
        <v>240</v>
      </c>
      <c r="P26" s="222">
        <f>+O24+O25+O26</f>
        <v>240</v>
      </c>
      <c r="Q26" s="210">
        <v>3</v>
      </c>
      <c r="R26" s="210"/>
      <c r="S26" s="222">
        <f t="shared" si="2"/>
        <v>8640</v>
      </c>
      <c r="T26" s="223">
        <f t="shared" si="1"/>
        <v>20160</v>
      </c>
    </row>
    <row r="27" spans="1:20" ht="12.75">
      <c r="A27" s="122">
        <v>9</v>
      </c>
      <c r="B27" s="136">
        <v>39952</v>
      </c>
      <c r="C27" s="181">
        <v>9</v>
      </c>
      <c r="D27" s="130">
        <v>61</v>
      </c>
      <c r="E27" s="471">
        <v>614</v>
      </c>
      <c r="F27" s="126"/>
      <c r="G27" s="125">
        <v>1</v>
      </c>
      <c r="H27" s="126" t="s">
        <v>131</v>
      </c>
      <c r="I27" s="126"/>
      <c r="J27" s="127" t="s">
        <v>475</v>
      </c>
      <c r="K27" s="126" t="s">
        <v>347</v>
      </c>
      <c r="L27" s="128">
        <v>6612</v>
      </c>
      <c r="M27" s="247">
        <v>3</v>
      </c>
      <c r="N27" s="746"/>
      <c r="O27" s="746"/>
      <c r="P27" s="222"/>
      <c r="Q27" s="210">
        <v>3</v>
      </c>
      <c r="R27" s="210"/>
      <c r="S27" s="222">
        <v>6612</v>
      </c>
      <c r="T27" s="223">
        <f aca="true" t="shared" si="3" ref="T27:T49">IF(M27=0,"N/A",+L27-S27)</f>
        <v>0</v>
      </c>
    </row>
    <row r="28" spans="1:20" ht="12.75">
      <c r="A28" s="122">
        <v>10</v>
      </c>
      <c r="B28" s="136">
        <v>39570</v>
      </c>
      <c r="C28" s="181">
        <v>9</v>
      </c>
      <c r="D28" s="130">
        <v>61</v>
      </c>
      <c r="E28" s="471">
        <v>614</v>
      </c>
      <c r="F28" s="126"/>
      <c r="G28" s="125">
        <v>1</v>
      </c>
      <c r="H28" s="126" t="s">
        <v>90</v>
      </c>
      <c r="I28" s="126"/>
      <c r="J28" s="126" t="s">
        <v>196</v>
      </c>
      <c r="K28" s="126" t="s">
        <v>347</v>
      </c>
      <c r="L28" s="128">
        <v>175</v>
      </c>
      <c r="M28" s="247">
        <v>3</v>
      </c>
      <c r="N28" s="746"/>
      <c r="O28" s="746"/>
      <c r="P28" s="222"/>
      <c r="Q28" s="210">
        <v>3</v>
      </c>
      <c r="R28" s="210"/>
      <c r="S28" s="222">
        <v>175</v>
      </c>
      <c r="T28" s="223">
        <f t="shared" si="3"/>
        <v>0</v>
      </c>
    </row>
    <row r="29" spans="1:20" ht="12.75">
      <c r="A29" s="122">
        <v>11</v>
      </c>
      <c r="B29" s="136">
        <v>36916</v>
      </c>
      <c r="C29" s="181">
        <v>9</v>
      </c>
      <c r="D29" s="130">
        <v>61</v>
      </c>
      <c r="E29" s="471">
        <v>614</v>
      </c>
      <c r="F29" s="126"/>
      <c r="G29" s="125">
        <v>1</v>
      </c>
      <c r="H29" s="126" t="s">
        <v>32</v>
      </c>
      <c r="I29" s="125"/>
      <c r="J29" s="127" t="s">
        <v>849</v>
      </c>
      <c r="K29" s="126" t="s">
        <v>347</v>
      </c>
      <c r="L29" s="128">
        <v>8000</v>
      </c>
      <c r="M29" s="247">
        <v>3</v>
      </c>
      <c r="N29" s="746"/>
      <c r="O29" s="746"/>
      <c r="P29" s="222"/>
      <c r="Q29" s="210">
        <v>3</v>
      </c>
      <c r="R29" s="210"/>
      <c r="S29" s="222">
        <v>8000</v>
      </c>
      <c r="T29" s="223">
        <f t="shared" si="3"/>
        <v>0</v>
      </c>
    </row>
    <row r="30" spans="1:20" ht="12.75">
      <c r="A30" s="122">
        <v>12</v>
      </c>
      <c r="B30" s="136">
        <v>39570</v>
      </c>
      <c r="C30" s="181">
        <v>9</v>
      </c>
      <c r="D30" s="130">
        <v>61</v>
      </c>
      <c r="E30" s="471">
        <v>614</v>
      </c>
      <c r="F30" s="126"/>
      <c r="G30" s="125">
        <v>1</v>
      </c>
      <c r="H30" s="126" t="s">
        <v>62</v>
      </c>
      <c r="I30" s="125"/>
      <c r="J30" s="127" t="s">
        <v>239</v>
      </c>
      <c r="K30" s="126" t="s">
        <v>347</v>
      </c>
      <c r="L30" s="128">
        <v>2500</v>
      </c>
      <c r="M30" s="247">
        <v>3</v>
      </c>
      <c r="N30" s="746"/>
      <c r="O30" s="746"/>
      <c r="P30" s="222"/>
      <c r="Q30" s="210">
        <v>3</v>
      </c>
      <c r="R30" s="210"/>
      <c r="S30" s="222">
        <v>2500</v>
      </c>
      <c r="T30" s="223">
        <f t="shared" si="3"/>
        <v>0</v>
      </c>
    </row>
    <row r="31" spans="1:20" ht="12.75">
      <c r="A31" s="122">
        <v>13</v>
      </c>
      <c r="B31" s="136">
        <v>40101</v>
      </c>
      <c r="C31" s="181">
        <v>9</v>
      </c>
      <c r="D31" s="130">
        <v>61</v>
      </c>
      <c r="E31" s="471">
        <v>614</v>
      </c>
      <c r="F31" s="126"/>
      <c r="G31" s="125">
        <v>1</v>
      </c>
      <c r="H31" s="126" t="s">
        <v>62</v>
      </c>
      <c r="I31" s="125"/>
      <c r="J31" s="127" t="s">
        <v>474</v>
      </c>
      <c r="K31" s="126" t="s">
        <v>347</v>
      </c>
      <c r="L31" s="128">
        <v>1729.64</v>
      </c>
      <c r="M31" s="247">
        <v>3</v>
      </c>
      <c r="N31" s="746"/>
      <c r="O31" s="746"/>
      <c r="P31" s="222"/>
      <c r="Q31" s="210">
        <v>3</v>
      </c>
      <c r="R31" s="210"/>
      <c r="S31" s="222">
        <v>1729.64</v>
      </c>
      <c r="T31" s="223">
        <f t="shared" si="3"/>
        <v>0</v>
      </c>
    </row>
    <row r="32" spans="1:20" ht="12.75">
      <c r="A32" s="122">
        <v>14</v>
      </c>
      <c r="B32" s="661">
        <v>40452</v>
      </c>
      <c r="C32" s="662">
        <v>9</v>
      </c>
      <c r="D32" s="610">
        <v>61</v>
      </c>
      <c r="E32" s="663">
        <v>614</v>
      </c>
      <c r="F32" s="664"/>
      <c r="G32" s="664">
        <v>1</v>
      </c>
      <c r="H32" s="665" t="s">
        <v>522</v>
      </c>
      <c r="I32" s="666" t="s">
        <v>677</v>
      </c>
      <c r="J32" s="610" t="s">
        <v>678</v>
      </c>
      <c r="K32" s="126" t="s">
        <v>347</v>
      </c>
      <c r="L32" s="667">
        <v>3600.01</v>
      </c>
      <c r="M32" s="241">
        <v>3</v>
      </c>
      <c r="N32" s="250">
        <f>IF(M32=0,"N/A",+L32/M32)</f>
        <v>1200.0033333333333</v>
      </c>
      <c r="O32" s="207">
        <f>IF(M32=0,"N/A",+N32/12)</f>
        <v>100.00027777777778</v>
      </c>
      <c r="P32" s="207">
        <f>+O27+O28+O29+O30+O31+O32</f>
        <v>100.00027777777778</v>
      </c>
      <c r="Q32" s="206">
        <v>2</v>
      </c>
      <c r="R32" s="206">
        <v>8</v>
      </c>
      <c r="S32" s="207">
        <f>IF(M32=0,"N/A",+N32*Q32+O32*R32)</f>
        <v>3200.008888888889</v>
      </c>
      <c r="T32" s="208">
        <f t="shared" si="3"/>
        <v>400.0011111111112</v>
      </c>
    </row>
    <row r="33" spans="1:20" ht="12.75">
      <c r="A33" s="122">
        <v>15</v>
      </c>
      <c r="B33" s="135">
        <v>41071</v>
      </c>
      <c r="C33" s="589">
        <v>9</v>
      </c>
      <c r="D33" s="181">
        <v>61</v>
      </c>
      <c r="E33" s="474">
        <v>616</v>
      </c>
      <c r="F33" s="133"/>
      <c r="G33" s="133">
        <v>1</v>
      </c>
      <c r="H33" s="296" t="s">
        <v>38</v>
      </c>
      <c r="I33" s="181" t="s">
        <v>973</v>
      </c>
      <c r="J33" s="181"/>
      <c r="K33" s="126" t="s">
        <v>347</v>
      </c>
      <c r="L33" s="294">
        <v>5220</v>
      </c>
      <c r="M33" s="247">
        <v>3</v>
      </c>
      <c r="N33" s="308">
        <f>IF(M33=0,"N/A",+L33/M33)</f>
        <v>1740</v>
      </c>
      <c r="O33" s="222">
        <f>IF(M33=0,"N/A",+N33/12)</f>
        <v>145</v>
      </c>
      <c r="P33" s="222">
        <f>+O33</f>
        <v>145</v>
      </c>
      <c r="Q33" s="210">
        <v>1</v>
      </c>
      <c r="R33" s="210"/>
      <c r="S33" s="222">
        <f>IF(M33=0,"N/A",+N33*Q33+O33*R33)</f>
        <v>1740</v>
      </c>
      <c r="T33" s="223">
        <f t="shared" si="3"/>
        <v>3480</v>
      </c>
    </row>
    <row r="34" spans="1:20" ht="12.75">
      <c r="A34" s="122">
        <v>16</v>
      </c>
      <c r="B34" s="120">
        <v>37473</v>
      </c>
      <c r="C34" s="589">
        <v>9</v>
      </c>
      <c r="D34" s="74">
        <v>61</v>
      </c>
      <c r="E34" s="469">
        <v>617</v>
      </c>
      <c r="F34" s="66"/>
      <c r="G34" s="65">
        <v>1</v>
      </c>
      <c r="H34" s="66" t="s">
        <v>145</v>
      </c>
      <c r="I34" s="66" t="s">
        <v>354</v>
      </c>
      <c r="J34" s="224" t="s">
        <v>43</v>
      </c>
      <c r="K34" s="126" t="s">
        <v>347</v>
      </c>
      <c r="L34" s="128">
        <v>1650</v>
      </c>
      <c r="M34" s="247">
        <v>5</v>
      </c>
      <c r="N34" s="746"/>
      <c r="O34" s="746"/>
      <c r="P34" s="222"/>
      <c r="Q34" s="210">
        <v>5</v>
      </c>
      <c r="R34" s="210"/>
      <c r="S34" s="513">
        <v>1650</v>
      </c>
      <c r="T34" s="223">
        <f>IF(M34=0,"N/A",+L34-S34)</f>
        <v>0</v>
      </c>
    </row>
    <row r="35" spans="1:20" ht="12.75">
      <c r="A35" s="122">
        <v>17</v>
      </c>
      <c r="B35" s="136">
        <v>37096</v>
      </c>
      <c r="C35" s="589">
        <v>9</v>
      </c>
      <c r="D35" s="130">
        <v>61</v>
      </c>
      <c r="E35" s="470">
        <v>617</v>
      </c>
      <c r="F35" s="126"/>
      <c r="G35" s="124">
        <v>1</v>
      </c>
      <c r="H35" s="126" t="s">
        <v>171</v>
      </c>
      <c r="I35" s="138"/>
      <c r="J35" s="138" t="s">
        <v>19</v>
      </c>
      <c r="K35" s="126" t="s">
        <v>347</v>
      </c>
      <c r="L35" s="257">
        <v>2508.8</v>
      </c>
      <c r="M35" s="247">
        <v>10</v>
      </c>
      <c r="N35" s="746"/>
      <c r="O35" s="746"/>
      <c r="P35" s="222"/>
      <c r="Q35" s="210">
        <v>10</v>
      </c>
      <c r="R35" s="210"/>
      <c r="S35" s="222">
        <v>2508.8</v>
      </c>
      <c r="T35" s="223">
        <f>IF(M35=0,"N/A",+L35-S35)</f>
        <v>0</v>
      </c>
    </row>
    <row r="36" spans="1:20" ht="12.75">
      <c r="A36" s="122">
        <v>18</v>
      </c>
      <c r="B36" s="12">
        <v>38715</v>
      </c>
      <c r="C36" s="32">
        <v>9</v>
      </c>
      <c r="D36" s="29">
        <v>61</v>
      </c>
      <c r="E36" s="468">
        <v>617</v>
      </c>
      <c r="F36" s="15"/>
      <c r="G36" s="14">
        <v>1</v>
      </c>
      <c r="H36" s="301" t="s">
        <v>163</v>
      </c>
      <c r="I36" s="297"/>
      <c r="J36" s="297" t="s">
        <v>380</v>
      </c>
      <c r="K36" s="126" t="s">
        <v>347</v>
      </c>
      <c r="L36" s="145">
        <v>115279</v>
      </c>
      <c r="M36" s="241">
        <v>10</v>
      </c>
      <c r="N36" s="207">
        <f>IF(M36=0,"N/A",+L36/M36)</f>
        <v>11527.9</v>
      </c>
      <c r="O36" s="207">
        <f>IF(M36=0,"N/A",+N36/12)</f>
        <v>960.6583333333333</v>
      </c>
      <c r="P36" s="207"/>
      <c r="Q36" s="206">
        <v>7</v>
      </c>
      <c r="R36" s="206">
        <v>6</v>
      </c>
      <c r="S36" s="207">
        <f>IF(M36=0,"N/A",+N36*Q36+O36*R36)</f>
        <v>86459.25</v>
      </c>
      <c r="T36" s="208">
        <f>IF(M36=0,"N/A",+L36-S36)</f>
        <v>28819.75</v>
      </c>
    </row>
    <row r="37" spans="1:20" ht="12.75">
      <c r="A37" s="122">
        <v>19</v>
      </c>
      <c r="B37" s="12">
        <v>37096</v>
      </c>
      <c r="C37" s="32">
        <v>9</v>
      </c>
      <c r="D37" s="29">
        <v>61</v>
      </c>
      <c r="E37" s="468">
        <v>617</v>
      </c>
      <c r="F37" s="15">
        <v>125168</v>
      </c>
      <c r="G37" s="14">
        <v>1</v>
      </c>
      <c r="H37" s="301" t="s">
        <v>26</v>
      </c>
      <c r="I37" s="125"/>
      <c r="J37" s="126" t="s">
        <v>19</v>
      </c>
      <c r="K37" s="126" t="s">
        <v>347</v>
      </c>
      <c r="L37" s="16">
        <v>2508.8</v>
      </c>
      <c r="M37" s="241">
        <v>10</v>
      </c>
      <c r="N37" s="742"/>
      <c r="O37" s="742"/>
      <c r="P37" s="207"/>
      <c r="Q37" s="206">
        <v>10</v>
      </c>
      <c r="R37" s="206"/>
      <c r="S37" s="207">
        <v>2508.8</v>
      </c>
      <c r="T37" s="208">
        <f t="shared" si="3"/>
        <v>0</v>
      </c>
    </row>
    <row r="38" spans="1:20" ht="12.75">
      <c r="A38" s="122">
        <v>20</v>
      </c>
      <c r="B38" s="12">
        <v>38013</v>
      </c>
      <c r="C38" s="32">
        <v>9</v>
      </c>
      <c r="D38" s="29">
        <v>61</v>
      </c>
      <c r="E38" s="468">
        <v>617</v>
      </c>
      <c r="F38" s="15">
        <v>34856</v>
      </c>
      <c r="G38" s="14">
        <v>1</v>
      </c>
      <c r="H38" s="15" t="s">
        <v>26</v>
      </c>
      <c r="I38" s="179"/>
      <c r="J38" s="78" t="s">
        <v>349</v>
      </c>
      <c r="K38" s="126" t="s">
        <v>347</v>
      </c>
      <c r="L38" s="16">
        <v>4714.94</v>
      </c>
      <c r="M38" s="241">
        <v>10</v>
      </c>
      <c r="N38" s="207">
        <f>IF(M38=0,"N/A",+L38/M38)</f>
        <v>471.49399999999997</v>
      </c>
      <c r="O38" s="207">
        <f>IF(M38=0,"N/A",+N38/12)</f>
        <v>39.29116666666666</v>
      </c>
      <c r="P38" s="207"/>
      <c r="Q38" s="206">
        <v>9</v>
      </c>
      <c r="R38" s="206">
        <v>4</v>
      </c>
      <c r="S38" s="207">
        <f>IF(M38=0,"N/A",+N38*Q38+O38*R38)</f>
        <v>4400.6106666666665</v>
      </c>
      <c r="T38" s="208">
        <f t="shared" si="3"/>
        <v>314.3293333333331</v>
      </c>
    </row>
    <row r="39" spans="1:20" ht="12.75">
      <c r="A39" s="122">
        <v>21</v>
      </c>
      <c r="B39" s="123">
        <v>39980</v>
      </c>
      <c r="C39" s="32">
        <v>9</v>
      </c>
      <c r="D39" s="125">
        <v>61</v>
      </c>
      <c r="E39" s="464">
        <v>617</v>
      </c>
      <c r="F39" s="125"/>
      <c r="G39" s="125">
        <v>1</v>
      </c>
      <c r="H39" s="127" t="s">
        <v>473</v>
      </c>
      <c r="I39" s="125"/>
      <c r="J39" s="126"/>
      <c r="K39" s="126" t="s">
        <v>347</v>
      </c>
      <c r="L39" s="128">
        <v>7500</v>
      </c>
      <c r="M39" s="241">
        <v>10</v>
      </c>
      <c r="N39" s="207">
        <f>IF(M39=0,"N/A",+L39/M39)</f>
        <v>750</v>
      </c>
      <c r="O39" s="207">
        <f>IF(M39=0,"N/A",+N39/12)</f>
        <v>62.5</v>
      </c>
      <c r="P39" s="207"/>
      <c r="Q39" s="206">
        <v>4</v>
      </c>
      <c r="R39" s="206"/>
      <c r="S39" s="207">
        <f>IF(M39=0,"N/A",+N39*Q39+O39*R39)</f>
        <v>3000</v>
      </c>
      <c r="T39" s="208">
        <f t="shared" si="3"/>
        <v>4500</v>
      </c>
    </row>
    <row r="40" spans="1:20" ht="12.75">
      <c r="A40" s="122">
        <v>22</v>
      </c>
      <c r="B40" s="12">
        <v>36916</v>
      </c>
      <c r="C40" s="32">
        <v>9</v>
      </c>
      <c r="D40" s="29">
        <v>61</v>
      </c>
      <c r="E40" s="468">
        <v>617</v>
      </c>
      <c r="F40" s="15">
        <v>126031</v>
      </c>
      <c r="G40" s="14">
        <v>1</v>
      </c>
      <c r="H40" s="15" t="s">
        <v>329</v>
      </c>
      <c r="I40" s="15"/>
      <c r="J40" s="15"/>
      <c r="K40" s="126" t="s">
        <v>347</v>
      </c>
      <c r="L40" s="16">
        <v>600</v>
      </c>
      <c r="M40" s="241">
        <v>10</v>
      </c>
      <c r="N40" s="742"/>
      <c r="O40" s="742"/>
      <c r="P40" s="207"/>
      <c r="Q40" s="206">
        <v>10</v>
      </c>
      <c r="R40" s="206"/>
      <c r="S40" s="207">
        <v>600</v>
      </c>
      <c r="T40" s="208">
        <f t="shared" si="3"/>
        <v>0</v>
      </c>
    </row>
    <row r="41" spans="1:20" ht="12.75">
      <c r="A41" s="122">
        <v>23</v>
      </c>
      <c r="B41" s="12">
        <v>36916</v>
      </c>
      <c r="C41" s="32">
        <v>9</v>
      </c>
      <c r="D41" s="29">
        <v>61</v>
      </c>
      <c r="E41" s="468">
        <v>617</v>
      </c>
      <c r="F41" s="15">
        <v>126006</v>
      </c>
      <c r="G41" s="14">
        <v>1</v>
      </c>
      <c r="H41" s="15" t="s">
        <v>329</v>
      </c>
      <c r="I41" s="15"/>
      <c r="J41" s="15"/>
      <c r="K41" s="126" t="s">
        <v>347</v>
      </c>
      <c r="L41" s="16">
        <v>600</v>
      </c>
      <c r="M41" s="241">
        <v>10</v>
      </c>
      <c r="N41" s="742"/>
      <c r="O41" s="742"/>
      <c r="P41" s="207"/>
      <c r="Q41" s="206">
        <v>10</v>
      </c>
      <c r="R41" s="206"/>
      <c r="S41" s="207">
        <v>600</v>
      </c>
      <c r="T41" s="208">
        <f>IF(M41=0,"N/A",+L41-S41)</f>
        <v>0</v>
      </c>
    </row>
    <row r="42" spans="1:20" ht="12.75">
      <c r="A42" s="122">
        <v>24</v>
      </c>
      <c r="B42" s="12">
        <v>36916</v>
      </c>
      <c r="C42" s="32">
        <v>9</v>
      </c>
      <c r="D42" s="29">
        <v>61</v>
      </c>
      <c r="E42" s="468">
        <v>617</v>
      </c>
      <c r="F42" s="15"/>
      <c r="G42" s="14">
        <v>1</v>
      </c>
      <c r="H42" s="15" t="s">
        <v>329</v>
      </c>
      <c r="I42" s="15"/>
      <c r="J42" s="15"/>
      <c r="K42" s="126" t="s">
        <v>347</v>
      </c>
      <c r="L42" s="16">
        <v>600</v>
      </c>
      <c r="M42" s="241">
        <v>10</v>
      </c>
      <c r="N42" s="742"/>
      <c r="O42" s="742"/>
      <c r="P42" s="207"/>
      <c r="Q42" s="206">
        <v>10</v>
      </c>
      <c r="R42" s="206"/>
      <c r="S42" s="207">
        <v>600</v>
      </c>
      <c r="T42" s="208">
        <f>IF(M42=0,"N/A",+L42-S42)</f>
        <v>0</v>
      </c>
    </row>
    <row r="43" spans="1:20" ht="12.75">
      <c r="A43" s="122">
        <v>25</v>
      </c>
      <c r="B43" s="120">
        <v>37982</v>
      </c>
      <c r="C43" s="121">
        <v>9</v>
      </c>
      <c r="D43" s="74">
        <v>61</v>
      </c>
      <c r="E43" s="469">
        <v>617</v>
      </c>
      <c r="F43" s="66">
        <v>34887</v>
      </c>
      <c r="G43" s="65">
        <v>1</v>
      </c>
      <c r="H43" s="629" t="s">
        <v>850</v>
      </c>
      <c r="I43" s="66"/>
      <c r="J43" s="66"/>
      <c r="K43" s="254" t="s">
        <v>347</v>
      </c>
      <c r="L43" s="67">
        <v>3378</v>
      </c>
      <c r="M43" s="309">
        <v>10</v>
      </c>
      <c r="N43" s="220">
        <f>IF(M43=0,"N/A",+L43/M43)</f>
        <v>337.8</v>
      </c>
      <c r="O43" s="220">
        <f>IF(M43=0,"N/A",+N43/12)</f>
        <v>28.150000000000002</v>
      </c>
      <c r="P43" s="220"/>
      <c r="Q43" s="219">
        <v>9</v>
      </c>
      <c r="R43" s="219">
        <v>6</v>
      </c>
      <c r="S43" s="220">
        <f>IF(M43=0,"N/A",+N43*Q43+O43*R43)</f>
        <v>3209.1000000000004</v>
      </c>
      <c r="T43" s="221">
        <f>IF(M43=0,"N/A",+L43-S43)</f>
        <v>168.89999999999964</v>
      </c>
    </row>
    <row r="44" spans="1:20" ht="12.75">
      <c r="A44" s="122">
        <v>26</v>
      </c>
      <c r="B44" s="136">
        <v>39020</v>
      </c>
      <c r="C44" s="181">
        <v>9</v>
      </c>
      <c r="D44" s="130">
        <v>61</v>
      </c>
      <c r="E44" s="470">
        <v>617</v>
      </c>
      <c r="F44" s="126">
        <v>125477</v>
      </c>
      <c r="G44" s="125">
        <v>1</v>
      </c>
      <c r="H44" s="126" t="s">
        <v>24</v>
      </c>
      <c r="I44" s="126"/>
      <c r="J44" s="126" t="s">
        <v>352</v>
      </c>
      <c r="K44" s="126" t="s">
        <v>347</v>
      </c>
      <c r="L44" s="128">
        <v>2880.01</v>
      </c>
      <c r="M44" s="247">
        <v>5</v>
      </c>
      <c r="N44" s="746"/>
      <c r="O44" s="746"/>
      <c r="P44" s="222"/>
      <c r="Q44" s="210">
        <v>5</v>
      </c>
      <c r="R44" s="210"/>
      <c r="S44" s="222">
        <v>2880.01</v>
      </c>
      <c r="T44" s="223">
        <f t="shared" si="3"/>
        <v>0</v>
      </c>
    </row>
    <row r="45" spans="1:20" ht="12.75">
      <c r="A45" s="122">
        <v>27</v>
      </c>
      <c r="B45" s="136">
        <v>36916</v>
      </c>
      <c r="C45" s="181">
        <v>9</v>
      </c>
      <c r="D45" s="130">
        <v>61</v>
      </c>
      <c r="E45" s="470">
        <v>617</v>
      </c>
      <c r="F45" s="126"/>
      <c r="G45" s="125">
        <v>1</v>
      </c>
      <c r="H45" s="126" t="s">
        <v>353</v>
      </c>
      <c r="I45" s="126"/>
      <c r="J45" s="126"/>
      <c r="K45" s="126" t="s">
        <v>347</v>
      </c>
      <c r="L45" s="128">
        <v>1200</v>
      </c>
      <c r="M45" s="247">
        <v>10</v>
      </c>
      <c r="N45" s="746"/>
      <c r="O45" s="746"/>
      <c r="P45" s="222"/>
      <c r="Q45" s="210">
        <v>10</v>
      </c>
      <c r="R45" s="210"/>
      <c r="S45" s="222">
        <v>1200</v>
      </c>
      <c r="T45" s="223">
        <f t="shared" si="3"/>
        <v>0</v>
      </c>
    </row>
    <row r="46" spans="1:20" ht="12.75">
      <c r="A46" s="122">
        <v>28</v>
      </c>
      <c r="B46" s="136">
        <v>37015</v>
      </c>
      <c r="C46" s="181">
        <v>9</v>
      </c>
      <c r="D46" s="130">
        <v>61</v>
      </c>
      <c r="E46" s="470">
        <v>617</v>
      </c>
      <c r="F46" s="126"/>
      <c r="G46" s="125">
        <v>2</v>
      </c>
      <c r="H46" s="127" t="s">
        <v>602</v>
      </c>
      <c r="I46" s="126"/>
      <c r="J46" s="126"/>
      <c r="K46" s="126" t="s">
        <v>347</v>
      </c>
      <c r="L46" s="596">
        <v>4988</v>
      </c>
      <c r="M46" s="247">
        <v>10</v>
      </c>
      <c r="N46" s="746"/>
      <c r="O46" s="746"/>
      <c r="P46" s="222"/>
      <c r="Q46" s="210">
        <v>10</v>
      </c>
      <c r="R46" s="210"/>
      <c r="S46" s="222">
        <v>4988</v>
      </c>
      <c r="T46" s="223">
        <f t="shared" si="3"/>
        <v>0</v>
      </c>
    </row>
    <row r="47" spans="1:20" ht="12.75">
      <c r="A47" s="122">
        <v>29</v>
      </c>
      <c r="B47" s="136">
        <v>39080</v>
      </c>
      <c r="C47" s="181">
        <v>9</v>
      </c>
      <c r="D47" s="130">
        <v>61</v>
      </c>
      <c r="E47" s="470">
        <v>617</v>
      </c>
      <c r="F47" s="126"/>
      <c r="G47" s="125">
        <v>1</v>
      </c>
      <c r="H47" s="126" t="s">
        <v>381</v>
      </c>
      <c r="I47" s="297"/>
      <c r="J47" s="295" t="s">
        <v>342</v>
      </c>
      <c r="K47" s="126" t="s">
        <v>347</v>
      </c>
      <c r="L47" s="596">
        <v>9875</v>
      </c>
      <c r="M47" s="247">
        <v>10</v>
      </c>
      <c r="N47" s="746"/>
      <c r="O47" s="746"/>
      <c r="P47" s="222"/>
      <c r="Q47" s="210">
        <v>10</v>
      </c>
      <c r="R47" s="210"/>
      <c r="S47" s="222">
        <v>9875</v>
      </c>
      <c r="T47" s="223">
        <f>IF(M47=0,"N/A",+L47-S47)</f>
        <v>0</v>
      </c>
    </row>
    <row r="48" spans="1:20" ht="12.75">
      <c r="A48" s="122">
        <v>30</v>
      </c>
      <c r="B48" s="390">
        <v>40542</v>
      </c>
      <c r="C48" s="181">
        <v>9</v>
      </c>
      <c r="D48" s="181">
        <v>61</v>
      </c>
      <c r="E48" s="479">
        <v>617</v>
      </c>
      <c r="F48" s="133"/>
      <c r="G48" s="133">
        <v>1</v>
      </c>
      <c r="H48" s="296" t="s">
        <v>119</v>
      </c>
      <c r="I48" s="130">
        <v>4655</v>
      </c>
      <c r="J48" s="181" t="s">
        <v>120</v>
      </c>
      <c r="K48" s="126" t="s">
        <v>347</v>
      </c>
      <c r="L48" s="288">
        <v>2703.96</v>
      </c>
      <c r="M48" s="247">
        <v>10</v>
      </c>
      <c r="N48" s="308">
        <f>IF(M48=0,"N/A",+L48/M48)</f>
        <v>270.396</v>
      </c>
      <c r="O48" s="222">
        <f>IF(M48=0,"N/A",+N48/12)</f>
        <v>22.533</v>
      </c>
      <c r="P48" s="222"/>
      <c r="Q48" s="210">
        <v>2</v>
      </c>
      <c r="R48" s="210">
        <v>6</v>
      </c>
      <c r="S48" s="222">
        <f>IF(M48=0,"N/A",+N48*Q48+O48*R48)</f>
        <v>675.99</v>
      </c>
      <c r="T48" s="223">
        <f>IF(M48=0,"N/A",+L48-S48)</f>
        <v>2027.97</v>
      </c>
    </row>
    <row r="49" spans="1:20" ht="12.75">
      <c r="A49" s="122">
        <v>31</v>
      </c>
      <c r="B49" s="566">
        <v>39097</v>
      </c>
      <c r="C49" s="51">
        <v>9</v>
      </c>
      <c r="D49" s="666">
        <v>61</v>
      </c>
      <c r="E49" s="669">
        <v>617</v>
      </c>
      <c r="F49" s="670"/>
      <c r="G49" s="560">
        <v>2</v>
      </c>
      <c r="H49" s="670" t="s">
        <v>355</v>
      </c>
      <c r="I49" s="670"/>
      <c r="J49" s="670"/>
      <c r="K49" s="670" t="s">
        <v>347</v>
      </c>
      <c r="L49" s="611">
        <v>1397</v>
      </c>
      <c r="M49" s="241">
        <v>10</v>
      </c>
      <c r="N49" s="207">
        <f>IF(M49=0,"N/A",+L49/M49)</f>
        <v>139.7</v>
      </c>
      <c r="O49" s="207">
        <f>IF(M49=0,"N/A",+N49/12)</f>
        <v>11.641666666666666</v>
      </c>
      <c r="P49" s="207">
        <f>+O34+O35+O36+O37+O38+O39+O40+O41+O42+O43+O44+O45+O46+O47+O48+O49</f>
        <v>1124.7741666666666</v>
      </c>
      <c r="Q49" s="206">
        <v>6</v>
      </c>
      <c r="R49" s="206">
        <v>5</v>
      </c>
      <c r="S49" s="207">
        <f>IF(M49=0,"N/A",+N49*Q49+O49*R49)</f>
        <v>896.4083333333333</v>
      </c>
      <c r="T49" s="208">
        <f t="shared" si="3"/>
        <v>500.5916666666667</v>
      </c>
    </row>
    <row r="50" spans="1:21" ht="15">
      <c r="A50" s="2"/>
      <c r="B50" s="31"/>
      <c r="C50" s="73"/>
      <c r="D50" s="46"/>
      <c r="E50" s="46"/>
      <c r="F50" s="40"/>
      <c r="G50" s="38"/>
      <c r="H50" s="40"/>
      <c r="I50" s="40"/>
      <c r="J50" s="40"/>
      <c r="K50" s="40"/>
      <c r="L50" s="42">
        <f>SUM(L20:L49)</f>
        <v>247019.16</v>
      </c>
      <c r="M50" s="251"/>
      <c r="N50" s="267">
        <f>SUM(N19:N49)</f>
        <v>25800.293333333335</v>
      </c>
      <c r="O50" s="267">
        <f>SUM(O19:O49)</f>
        <v>2150.0244444444447</v>
      </c>
      <c r="P50" s="267">
        <f>SUM(P20:P49)</f>
        <v>2150.0244444444443</v>
      </c>
      <c r="Q50" s="252"/>
      <c r="R50" s="252"/>
      <c r="S50" s="267">
        <f>SUM(S20:S49)</f>
        <v>184257.89566666668</v>
      </c>
      <c r="T50" s="268">
        <f>SUM(T19:T49)</f>
        <v>69522.54211111109</v>
      </c>
      <c r="U50" s="20"/>
    </row>
    <row r="51" spans="1:21" ht="12.75">
      <c r="A51" s="2"/>
      <c r="B51" s="31"/>
      <c r="C51" s="73"/>
      <c r="D51" s="46"/>
      <c r="E51" s="46"/>
      <c r="F51" s="40"/>
      <c r="G51" s="38"/>
      <c r="H51" s="40"/>
      <c r="I51" s="40"/>
      <c r="J51" s="40"/>
      <c r="K51" s="40"/>
      <c r="L51" s="42"/>
      <c r="M51" s="213"/>
      <c r="N51" s="214"/>
      <c r="O51" s="214"/>
      <c r="P51" s="214"/>
      <c r="Q51" s="215"/>
      <c r="R51" s="215"/>
      <c r="S51" s="216"/>
      <c r="T51" s="217"/>
      <c r="U51" s="20"/>
    </row>
    <row r="52" spans="1:21" ht="12.75">
      <c r="A52" s="2"/>
      <c r="B52" s="31"/>
      <c r="C52" s="73"/>
      <c r="D52" s="46"/>
      <c r="E52" s="46"/>
      <c r="F52" s="40"/>
      <c r="G52" s="38"/>
      <c r="H52" s="523"/>
      <c r="I52" s="40"/>
      <c r="J52" s="40"/>
      <c r="K52" s="40"/>
      <c r="L52" s="42"/>
      <c r="M52" s="213"/>
      <c r="N52" s="214"/>
      <c r="O52" s="214"/>
      <c r="P52" s="214"/>
      <c r="Q52" s="215"/>
      <c r="R52" s="215"/>
      <c r="S52" s="216"/>
      <c r="T52" s="217"/>
      <c r="U52" s="20"/>
    </row>
    <row r="53" spans="1:21" ht="12.75">
      <c r="A53" s="2"/>
      <c r="B53" s="31"/>
      <c r="C53" s="73"/>
      <c r="D53" s="46"/>
      <c r="E53" s="46"/>
      <c r="F53" s="40"/>
      <c r="G53" s="38"/>
      <c r="H53" s="523"/>
      <c r="I53" s="40"/>
      <c r="J53" s="40"/>
      <c r="K53" s="40"/>
      <c r="L53" s="42"/>
      <c r="M53" s="213"/>
      <c r="N53" s="214"/>
      <c r="O53" s="214"/>
      <c r="P53" s="214"/>
      <c r="Q53" s="215"/>
      <c r="R53" s="215"/>
      <c r="S53" s="216"/>
      <c r="T53" s="217"/>
      <c r="U53" s="20"/>
    </row>
    <row r="54" spans="1:21" ht="12.75">
      <c r="A54" s="2"/>
      <c r="B54" s="31"/>
      <c r="C54" s="73"/>
      <c r="D54" s="46"/>
      <c r="E54" s="46"/>
      <c r="F54" s="40"/>
      <c r="G54" s="38"/>
      <c r="H54" s="523"/>
      <c r="I54" s="40"/>
      <c r="J54" s="40"/>
      <c r="K54" s="40"/>
      <c r="L54" s="42"/>
      <c r="M54" s="213"/>
      <c r="N54" s="214"/>
      <c r="O54" s="214"/>
      <c r="P54" s="214"/>
      <c r="Q54" s="215"/>
      <c r="R54" s="215"/>
      <c r="S54" s="216"/>
      <c r="T54" s="217"/>
      <c r="U54" s="20"/>
    </row>
    <row r="55" spans="1:21" ht="12.75">
      <c r="A55" s="2"/>
      <c r="B55" s="31"/>
      <c r="C55" s="73"/>
      <c r="D55" s="46"/>
      <c r="E55" s="46"/>
      <c r="F55" s="40"/>
      <c r="G55" s="38"/>
      <c r="H55" s="523"/>
      <c r="I55" s="40"/>
      <c r="J55" s="40"/>
      <c r="K55" s="40"/>
      <c r="L55" s="42"/>
      <c r="M55" s="213"/>
      <c r="N55" s="214"/>
      <c r="O55" s="214"/>
      <c r="P55" s="214"/>
      <c r="Q55" s="215"/>
      <c r="R55" s="215"/>
      <c r="S55" s="216"/>
      <c r="T55" s="217"/>
      <c r="U55" s="20"/>
    </row>
    <row r="56" spans="1:13" ht="12.75">
      <c r="A56" s="2"/>
      <c r="L56" s="20"/>
      <c r="M56" s="20"/>
    </row>
    <row r="57" spans="1:19" ht="12.75">
      <c r="A57" s="2"/>
      <c r="B57" s="616" t="s">
        <v>53</v>
      </c>
      <c r="C57" s="813"/>
      <c r="D57" s="813"/>
      <c r="E57" s="813"/>
      <c r="F57" s="813"/>
      <c r="G57" s="48"/>
      <c r="H57" s="118"/>
      <c r="I57" s="118"/>
      <c r="J57" s="119"/>
      <c r="K57" s="282"/>
      <c r="L57" s="23"/>
      <c r="M57" s="20"/>
      <c r="O57" s="282"/>
      <c r="P57" s="119"/>
      <c r="Q57" s="265"/>
      <c r="R57" s="265"/>
      <c r="S57" s="265"/>
    </row>
    <row r="58" spans="1:19" ht="12.75">
      <c r="A58" s="2"/>
      <c r="B58" s="810" t="s">
        <v>52</v>
      </c>
      <c r="C58" s="810"/>
      <c r="D58" s="810"/>
      <c r="E58" s="810"/>
      <c r="F58" s="810"/>
      <c r="G58" s="20"/>
      <c r="H58" s="810" t="s">
        <v>188</v>
      </c>
      <c r="I58" s="810"/>
      <c r="J58" s="810"/>
      <c r="K58" s="810"/>
      <c r="L58" s="50"/>
      <c r="M58" s="50"/>
      <c r="O58" s="810" t="s">
        <v>582</v>
      </c>
      <c r="P58" s="810"/>
      <c r="Q58" s="810"/>
      <c r="R58" s="810"/>
      <c r="S58" s="810"/>
    </row>
    <row r="59" spans="1:16" ht="12.75">
      <c r="A59" s="2"/>
      <c r="C59" s="50"/>
      <c r="D59" s="50"/>
      <c r="E59" s="50"/>
      <c r="G59" s="811"/>
      <c r="H59" s="811"/>
      <c r="J59" s="20"/>
      <c r="K59" s="20"/>
      <c r="L59" s="20"/>
      <c r="M59" s="20"/>
      <c r="O59" s="20"/>
      <c r="P59" s="20"/>
    </row>
    <row r="60" spans="1:12" ht="12.75">
      <c r="A60" s="2"/>
      <c r="C60" s="56"/>
      <c r="E60" s="1"/>
      <c r="K60" s="811"/>
      <c r="L60" s="811"/>
    </row>
    <row r="61" spans="1:13" ht="12.75">
      <c r="A61" s="2"/>
      <c r="B61" s="31"/>
      <c r="C61" s="73"/>
      <c r="D61" s="46"/>
      <c r="E61" s="46"/>
      <c r="F61" s="21"/>
      <c r="G61" s="47"/>
      <c r="H61" s="21"/>
      <c r="I61" s="21"/>
      <c r="J61" s="21"/>
      <c r="K61" s="21"/>
      <c r="L61" s="59"/>
      <c r="M61" s="20"/>
    </row>
    <row r="62" spans="1:13" ht="12.75">
      <c r="A62" s="2"/>
      <c r="B62" s="31"/>
      <c r="C62" s="73"/>
      <c r="D62" s="46"/>
      <c r="E62" s="46"/>
      <c r="F62" s="21"/>
      <c r="G62" s="47"/>
      <c r="H62" s="21"/>
      <c r="I62" s="21"/>
      <c r="J62" s="21"/>
      <c r="K62" s="21"/>
      <c r="L62" s="59"/>
      <c r="M62" s="20"/>
    </row>
    <row r="64" spans="1:13" ht="12.75">
      <c r="A64" s="2"/>
      <c r="B64" s="31"/>
      <c r="C64" s="73"/>
      <c r="D64" s="46"/>
      <c r="E64" s="46"/>
      <c r="F64" s="21"/>
      <c r="G64" s="47"/>
      <c r="H64" s="21"/>
      <c r="I64" s="21"/>
      <c r="J64" s="21"/>
      <c r="K64" s="21"/>
      <c r="L64" s="59"/>
      <c r="M64" s="20"/>
    </row>
    <row r="65" spans="1:13" ht="12.75">
      <c r="A65" s="2"/>
      <c r="B65" s="31"/>
      <c r="C65" s="73"/>
      <c r="D65" s="46"/>
      <c r="E65" s="46"/>
      <c r="F65" s="21"/>
      <c r="G65" s="47"/>
      <c r="H65" s="21"/>
      <c r="I65" s="21"/>
      <c r="J65" s="21"/>
      <c r="K65" s="21"/>
      <c r="L65" s="59"/>
      <c r="M65" s="20"/>
    </row>
    <row r="66" spans="1:13" ht="12.75">
      <c r="A66" s="2"/>
      <c r="B66" s="31"/>
      <c r="C66" s="73"/>
      <c r="D66" s="46"/>
      <c r="E66" s="46"/>
      <c r="F66" s="21"/>
      <c r="G66" s="47"/>
      <c r="H66" s="21"/>
      <c r="I66" s="21"/>
      <c r="J66" s="21"/>
      <c r="K66" s="21"/>
      <c r="L66" s="59"/>
      <c r="M66" s="20"/>
    </row>
  </sheetData>
  <sheetProtection/>
  <mergeCells count="11">
    <mergeCell ref="C57:F57"/>
    <mergeCell ref="B58:F58"/>
    <mergeCell ref="H58:K58"/>
    <mergeCell ref="O58:S58"/>
    <mergeCell ref="G59:H59"/>
    <mergeCell ref="K60:L60"/>
    <mergeCell ref="A10:T10"/>
    <mergeCell ref="A11:T11"/>
    <mergeCell ref="A12:T12"/>
    <mergeCell ref="A13:T13"/>
    <mergeCell ref="A14:T14"/>
  </mergeCells>
  <printOptions/>
  <pageMargins left="0.15763888888888888" right="0.11805555555555557" top="0.19652777777777777" bottom="0.19652777777777777" header="0.5118055555555556" footer="0.5118055555555556"/>
  <pageSetup fitToWidth="3" horizontalDpi="300" verticalDpi="300" orientation="landscape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0">
      <selection activeCell="T21" sqref="T21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6.57421875" style="0" customWidth="1"/>
    <col min="4" max="4" width="7.421875" style="0" customWidth="1"/>
    <col min="5" max="5" width="7.57421875" style="0" customWidth="1"/>
    <col min="6" max="6" width="6.8515625" style="0" customWidth="1"/>
    <col min="7" max="7" width="4.421875" style="0" customWidth="1"/>
    <col min="8" max="8" width="31.7109375" style="0" customWidth="1"/>
    <col min="9" max="9" width="4.57421875" style="0" customWidth="1"/>
    <col min="10" max="10" width="12.28125" style="0" customWidth="1"/>
    <col min="11" max="11" width="29.7109375" style="0" customWidth="1"/>
    <col min="12" max="12" width="13.421875" style="0" customWidth="1"/>
    <col min="13" max="13" width="4.140625" style="0" customWidth="1"/>
    <col min="14" max="14" width="13.57421875" style="0" customWidth="1"/>
    <col min="15" max="15" width="14.00390625" style="0" customWidth="1"/>
    <col min="16" max="16" width="11.140625" style="0" customWidth="1"/>
    <col min="17" max="17" width="6.57421875" style="0" customWidth="1"/>
    <col min="18" max="18" width="6.421875" style="0" customWidth="1"/>
    <col min="19" max="19" width="14.57421875" style="0" customWidth="1"/>
  </cols>
  <sheetData>
    <row r="1" ht="12.75">
      <c r="M1" s="20"/>
    </row>
    <row r="2" spans="6:13" ht="12.75">
      <c r="F2" s="1"/>
      <c r="G2" s="1"/>
      <c r="I2" s="1"/>
      <c r="M2" s="20"/>
    </row>
    <row r="3" spans="6:13" ht="12.75">
      <c r="F3" s="1"/>
      <c r="G3" s="1"/>
      <c r="I3" s="1"/>
      <c r="M3" s="20"/>
    </row>
    <row r="4" spans="6:13" ht="12.75">
      <c r="F4" s="1"/>
      <c r="G4" s="1"/>
      <c r="I4" s="1"/>
      <c r="M4" s="20"/>
    </row>
    <row r="5" spans="6:13" ht="12.75">
      <c r="F5" s="1"/>
      <c r="G5" s="1"/>
      <c r="I5" s="1"/>
      <c r="M5" s="20"/>
    </row>
    <row r="6" spans="6:13" ht="12.75">
      <c r="F6" s="1"/>
      <c r="G6" s="1"/>
      <c r="I6" s="1"/>
      <c r="M6" s="20"/>
    </row>
    <row r="7" spans="6:13" ht="12.75">
      <c r="F7" s="1"/>
      <c r="G7" s="1"/>
      <c r="I7" s="1"/>
      <c r="M7" s="20"/>
    </row>
    <row r="8" spans="6:13" ht="12.75">
      <c r="F8" s="1"/>
      <c r="G8" s="1"/>
      <c r="I8" s="1"/>
      <c r="M8" s="20"/>
    </row>
    <row r="9" spans="6:13" ht="12.75">
      <c r="F9" s="1"/>
      <c r="G9" s="1"/>
      <c r="I9" s="1"/>
      <c r="M9" s="20"/>
    </row>
    <row r="10" spans="6:13" ht="12.75">
      <c r="F10" s="1"/>
      <c r="G10" s="1"/>
      <c r="I10" s="1"/>
      <c r="M10" s="20"/>
    </row>
    <row r="11" spans="6:13" ht="12.75">
      <c r="F11" s="1"/>
      <c r="G11" s="1"/>
      <c r="I11" s="1"/>
      <c r="M11" s="20"/>
    </row>
    <row r="12" spans="1:20" ht="12.75">
      <c r="A12" s="812" t="s">
        <v>0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1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2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3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4" t="s">
        <v>1064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5.5">
      <c r="A18" s="156" t="s">
        <v>4</v>
      </c>
      <c r="B18" s="156" t="s">
        <v>5</v>
      </c>
      <c r="C18" s="156" t="s">
        <v>6</v>
      </c>
      <c r="D18" s="185" t="s">
        <v>7</v>
      </c>
      <c r="E18" s="185" t="s">
        <v>8</v>
      </c>
      <c r="F18" s="156" t="s">
        <v>9</v>
      </c>
      <c r="G18" s="156" t="s">
        <v>10</v>
      </c>
      <c r="H18" s="156" t="s">
        <v>11</v>
      </c>
      <c r="I18" s="156" t="s">
        <v>12</v>
      </c>
      <c r="J18" s="156" t="s">
        <v>13</v>
      </c>
      <c r="K18" s="156" t="s">
        <v>957</v>
      </c>
      <c r="L18" s="156" t="s">
        <v>15</v>
      </c>
      <c r="M18" s="232" t="s">
        <v>583</v>
      </c>
      <c r="N18" s="233" t="s">
        <v>584</v>
      </c>
      <c r="O18" s="233" t="s">
        <v>585</v>
      </c>
      <c r="P18" s="233"/>
      <c r="Q18" s="234" t="s">
        <v>586</v>
      </c>
      <c r="R18" s="234" t="s">
        <v>587</v>
      </c>
      <c r="S18" s="235" t="s">
        <v>584</v>
      </c>
      <c r="T18" s="233" t="s">
        <v>588</v>
      </c>
    </row>
    <row r="19" spans="1:20" ht="13.5">
      <c r="A19" s="151"/>
      <c r="B19" s="152"/>
      <c r="C19" s="156" t="s">
        <v>16</v>
      </c>
      <c r="D19" s="186"/>
      <c r="E19" s="153" t="s">
        <v>7</v>
      </c>
      <c r="F19" s="156"/>
      <c r="G19" s="156"/>
      <c r="H19" s="152"/>
      <c r="I19" s="150"/>
      <c r="J19" s="190"/>
      <c r="K19" s="190"/>
      <c r="L19" s="150" t="s">
        <v>17</v>
      </c>
      <c r="M19" s="232" t="s">
        <v>589</v>
      </c>
      <c r="N19" s="233" t="s">
        <v>590</v>
      </c>
      <c r="O19" s="233" t="s">
        <v>591</v>
      </c>
      <c r="P19" s="233"/>
      <c r="Q19" s="234" t="s">
        <v>592</v>
      </c>
      <c r="R19" s="234" t="s">
        <v>593</v>
      </c>
      <c r="S19" s="235" t="s">
        <v>1051</v>
      </c>
      <c r="T19" s="233" t="s">
        <v>594</v>
      </c>
    </row>
    <row r="20" spans="1:20" ht="12.75">
      <c r="A20" s="122">
        <v>1</v>
      </c>
      <c r="B20" s="150">
        <v>2</v>
      </c>
      <c r="C20" s="150">
        <v>3</v>
      </c>
      <c r="D20" s="150">
        <v>4</v>
      </c>
      <c r="E20" s="150">
        <v>5</v>
      </c>
      <c r="F20" s="150">
        <v>6</v>
      </c>
      <c r="G20" s="150">
        <v>7</v>
      </c>
      <c r="H20" s="150">
        <v>8</v>
      </c>
      <c r="I20" s="150">
        <v>9</v>
      </c>
      <c r="J20" s="150">
        <v>10</v>
      </c>
      <c r="K20" s="150">
        <v>11</v>
      </c>
      <c r="L20" s="150">
        <v>12</v>
      </c>
      <c r="M20" s="150">
        <v>13</v>
      </c>
      <c r="N20" s="150">
        <v>14</v>
      </c>
      <c r="O20" s="150">
        <v>15</v>
      </c>
      <c r="P20" s="150"/>
      <c r="Q20" s="150">
        <v>16</v>
      </c>
      <c r="R20" s="150">
        <v>17</v>
      </c>
      <c r="S20" s="150">
        <v>18</v>
      </c>
      <c r="T20" s="150">
        <v>19</v>
      </c>
    </row>
    <row r="21" spans="1:20" ht="12.75">
      <c r="A21" s="122">
        <v>1</v>
      </c>
      <c r="B21" s="136">
        <v>39483</v>
      </c>
      <c r="C21" s="181" t="s">
        <v>361</v>
      </c>
      <c r="D21" s="130">
        <v>61</v>
      </c>
      <c r="E21" s="470">
        <v>617</v>
      </c>
      <c r="F21" s="126"/>
      <c r="G21" s="125">
        <v>1</v>
      </c>
      <c r="H21" s="126" t="s">
        <v>56</v>
      </c>
      <c r="I21" s="126"/>
      <c r="J21" s="126" t="s">
        <v>25</v>
      </c>
      <c r="K21" s="129" t="s">
        <v>1001</v>
      </c>
      <c r="L21" s="257">
        <v>3024</v>
      </c>
      <c r="M21" s="247">
        <v>5</v>
      </c>
      <c r="N21" s="222">
        <v>0</v>
      </c>
      <c r="O21" s="222">
        <v>0</v>
      </c>
      <c r="P21" s="222"/>
      <c r="Q21" s="210">
        <v>5</v>
      </c>
      <c r="R21" s="210"/>
      <c r="S21" s="222">
        <v>3024</v>
      </c>
      <c r="T21" s="223">
        <f>IF(M21=0,"N/A",+L21-S21)</f>
        <v>0</v>
      </c>
    </row>
    <row r="22" spans="1:20" ht="12.75">
      <c r="A22" s="161">
        <v>2</v>
      </c>
      <c r="B22" s="162">
        <v>40245</v>
      </c>
      <c r="C22" s="181" t="s">
        <v>361</v>
      </c>
      <c r="D22" s="181">
        <v>61</v>
      </c>
      <c r="E22" s="479">
        <v>617</v>
      </c>
      <c r="F22" s="133"/>
      <c r="G22" s="133">
        <v>1</v>
      </c>
      <c r="H22" s="296" t="s">
        <v>105</v>
      </c>
      <c r="I22" s="127"/>
      <c r="J22" s="191" t="s">
        <v>676</v>
      </c>
      <c r="K22" s="129" t="s">
        <v>1001</v>
      </c>
      <c r="L22" s="439">
        <v>5295</v>
      </c>
      <c r="M22" s="247">
        <v>10</v>
      </c>
      <c r="N22" s="222">
        <f>IF(M22=0,"N/A",+L22/M22)</f>
        <v>529.5</v>
      </c>
      <c r="O22" s="222">
        <f>IF(M22=0,"N/A",+N22/12)</f>
        <v>44.125</v>
      </c>
      <c r="P22" s="222">
        <f>+O21+O22</f>
        <v>44.125</v>
      </c>
      <c r="Q22" s="210">
        <v>3</v>
      </c>
      <c r="R22" s="210">
        <v>3</v>
      </c>
      <c r="S22" s="222">
        <f>IF(M22=0,"N/A",+N22*Q22+O22*R22)</f>
        <v>1720.875</v>
      </c>
      <c r="T22" s="223">
        <f>IF(M22=0,"N/A",+L22-S22)</f>
        <v>3574.125</v>
      </c>
    </row>
    <row r="23" spans="1:20" ht="12.75">
      <c r="A23" s="161">
        <v>3</v>
      </c>
      <c r="B23" s="12">
        <v>36889</v>
      </c>
      <c r="C23" s="181" t="s">
        <v>361</v>
      </c>
      <c r="D23" s="29">
        <v>61</v>
      </c>
      <c r="E23" s="471">
        <v>614</v>
      </c>
      <c r="F23" s="25"/>
      <c r="G23" s="26">
        <v>1</v>
      </c>
      <c r="H23" s="25" t="s">
        <v>131</v>
      </c>
      <c r="I23" s="25"/>
      <c r="J23" s="25" t="s">
        <v>974</v>
      </c>
      <c r="K23" s="129" t="s">
        <v>1001</v>
      </c>
      <c r="L23" s="17">
        <v>8500</v>
      </c>
      <c r="M23" s="241">
        <v>3</v>
      </c>
      <c r="N23" s="746"/>
      <c r="O23" s="746"/>
      <c r="P23" s="222"/>
      <c r="Q23" s="210">
        <v>3</v>
      </c>
      <c r="R23" s="210"/>
      <c r="S23" s="222">
        <v>8500</v>
      </c>
      <c r="T23" s="223">
        <f>IF(M23=0,"N/A",+L23-S23)</f>
        <v>0</v>
      </c>
    </row>
    <row r="24" spans="1:20" ht="12.75">
      <c r="A24" s="122">
        <v>4</v>
      </c>
      <c r="B24" s="12">
        <v>36889</v>
      </c>
      <c r="C24" s="181" t="s">
        <v>361</v>
      </c>
      <c r="D24" s="29">
        <v>61</v>
      </c>
      <c r="E24" s="471">
        <v>614</v>
      </c>
      <c r="F24" s="25"/>
      <c r="G24" s="26">
        <v>1</v>
      </c>
      <c r="H24" s="25" t="s">
        <v>31</v>
      </c>
      <c r="I24" s="25"/>
      <c r="J24" s="25" t="s">
        <v>135</v>
      </c>
      <c r="K24" s="129" t="s">
        <v>1001</v>
      </c>
      <c r="L24" s="17">
        <v>650</v>
      </c>
      <c r="M24" s="241">
        <v>3</v>
      </c>
      <c r="N24" s="746"/>
      <c r="O24" s="746"/>
      <c r="P24" s="222"/>
      <c r="Q24" s="210">
        <v>3</v>
      </c>
      <c r="R24" s="210"/>
      <c r="S24" s="222">
        <v>650</v>
      </c>
      <c r="T24" s="223">
        <f>IF(M24=0,"N/A",+L24-S24)</f>
        <v>0</v>
      </c>
    </row>
    <row r="25" spans="1:20" ht="12.75">
      <c r="A25" s="161">
        <v>5</v>
      </c>
      <c r="B25" s="136">
        <v>36889</v>
      </c>
      <c r="C25" s="181" t="s">
        <v>361</v>
      </c>
      <c r="D25" s="130">
        <v>61</v>
      </c>
      <c r="E25" s="471">
        <v>614</v>
      </c>
      <c r="F25" s="138"/>
      <c r="G25" s="124">
        <v>1</v>
      </c>
      <c r="H25" s="138" t="s">
        <v>32</v>
      </c>
      <c r="I25" s="138"/>
      <c r="J25" s="138" t="s">
        <v>76</v>
      </c>
      <c r="K25" s="129" t="s">
        <v>1001</v>
      </c>
      <c r="L25" s="257">
        <v>9500</v>
      </c>
      <c r="M25" s="247">
        <v>3</v>
      </c>
      <c r="N25" s="746"/>
      <c r="O25" s="746"/>
      <c r="P25" s="222"/>
      <c r="Q25" s="210">
        <v>3</v>
      </c>
      <c r="R25" s="210"/>
      <c r="S25" s="222">
        <v>9500</v>
      </c>
      <c r="T25" s="223">
        <f aca="true" t="shared" si="0" ref="T25:T34">IF(M25=0,"N/A",+L25-S25)</f>
        <v>0</v>
      </c>
    </row>
    <row r="26" spans="1:20" ht="12.75">
      <c r="A26" s="161">
        <v>6</v>
      </c>
      <c r="B26" s="136">
        <v>36889</v>
      </c>
      <c r="C26" s="181" t="s">
        <v>361</v>
      </c>
      <c r="D26" s="130">
        <v>61</v>
      </c>
      <c r="E26" s="471">
        <v>614</v>
      </c>
      <c r="F26" s="138"/>
      <c r="G26" s="124">
        <v>1</v>
      </c>
      <c r="H26" s="138" t="s">
        <v>90</v>
      </c>
      <c r="I26" s="138"/>
      <c r="J26" s="138" t="s">
        <v>140</v>
      </c>
      <c r="K26" s="129" t="s">
        <v>1001</v>
      </c>
      <c r="L26" s="257">
        <v>100</v>
      </c>
      <c r="M26" s="247">
        <v>3</v>
      </c>
      <c r="N26" s="746"/>
      <c r="O26" s="746"/>
      <c r="P26" s="222">
        <f>+O23+O24+O25+O26</f>
        <v>0</v>
      </c>
      <c r="Q26" s="210">
        <v>3</v>
      </c>
      <c r="R26" s="210"/>
      <c r="S26" s="222">
        <v>100</v>
      </c>
      <c r="T26" s="223">
        <f t="shared" si="0"/>
        <v>0</v>
      </c>
    </row>
    <row r="27" spans="1:20" ht="12.75">
      <c r="A27" s="122">
        <v>7</v>
      </c>
      <c r="B27" s="123">
        <v>40081</v>
      </c>
      <c r="C27" s="181" t="s">
        <v>361</v>
      </c>
      <c r="D27" s="125">
        <v>61</v>
      </c>
      <c r="E27" s="464">
        <v>617</v>
      </c>
      <c r="F27" s="125"/>
      <c r="G27" s="125">
        <v>2</v>
      </c>
      <c r="H27" s="127" t="s">
        <v>603</v>
      </c>
      <c r="I27" s="125"/>
      <c r="J27" s="126"/>
      <c r="K27" s="129" t="s">
        <v>1001</v>
      </c>
      <c r="L27" s="257">
        <v>22500</v>
      </c>
      <c r="M27" s="247">
        <v>10</v>
      </c>
      <c r="N27" s="222">
        <f>IF(M27=0,"N/A",+L27/M27)</f>
        <v>2250</v>
      </c>
      <c r="O27" s="222">
        <f>IF(M27=0,"N/A",+N27/12)</f>
        <v>187.5</v>
      </c>
      <c r="P27" s="222"/>
      <c r="Q27" s="210">
        <v>3</v>
      </c>
      <c r="R27" s="210">
        <v>9</v>
      </c>
      <c r="S27" s="222">
        <f>IF(M27=0,"N/A",+N27*Q27+O27*R27)</f>
        <v>8437.5</v>
      </c>
      <c r="T27" s="223">
        <f t="shared" si="0"/>
        <v>14062.5</v>
      </c>
    </row>
    <row r="28" spans="1:20" ht="12.75">
      <c r="A28" s="161">
        <v>8</v>
      </c>
      <c r="B28" s="136">
        <v>37096</v>
      </c>
      <c r="C28" s="181" t="s">
        <v>361</v>
      </c>
      <c r="D28" s="130">
        <v>61</v>
      </c>
      <c r="E28" s="470">
        <v>617</v>
      </c>
      <c r="F28" s="126"/>
      <c r="G28" s="124">
        <v>4</v>
      </c>
      <c r="H28" s="126" t="s">
        <v>171</v>
      </c>
      <c r="I28" s="138"/>
      <c r="J28" s="138" t="s">
        <v>19</v>
      </c>
      <c r="K28" s="129" t="s">
        <v>1001</v>
      </c>
      <c r="L28" s="257">
        <v>2508.8</v>
      </c>
      <c r="M28" s="247">
        <v>10</v>
      </c>
      <c r="N28" s="746"/>
      <c r="O28" s="746"/>
      <c r="P28" s="222"/>
      <c r="Q28" s="210">
        <v>10</v>
      </c>
      <c r="R28" s="210"/>
      <c r="S28" s="222">
        <v>2508.8</v>
      </c>
      <c r="T28" s="223">
        <f t="shared" si="0"/>
        <v>0</v>
      </c>
    </row>
    <row r="29" spans="1:20" ht="12.75">
      <c r="A29" s="161">
        <v>9</v>
      </c>
      <c r="B29" s="136">
        <v>36889</v>
      </c>
      <c r="C29" s="181" t="s">
        <v>361</v>
      </c>
      <c r="D29" s="130">
        <v>61</v>
      </c>
      <c r="E29" s="470">
        <v>617</v>
      </c>
      <c r="F29" s="126">
        <v>126108</v>
      </c>
      <c r="G29" s="125">
        <v>1</v>
      </c>
      <c r="H29" s="126" t="s">
        <v>40</v>
      </c>
      <c r="I29" s="297"/>
      <c r="J29" s="297"/>
      <c r="K29" s="129" t="s">
        <v>1001</v>
      </c>
      <c r="L29" s="440">
        <v>2177.29</v>
      </c>
      <c r="M29" s="247">
        <v>10</v>
      </c>
      <c r="N29" s="746"/>
      <c r="O29" s="746"/>
      <c r="P29" s="222"/>
      <c r="Q29" s="210">
        <v>10</v>
      </c>
      <c r="R29" s="210"/>
      <c r="S29" s="222">
        <v>2177.29</v>
      </c>
      <c r="T29" s="223">
        <f t="shared" si="0"/>
        <v>0</v>
      </c>
    </row>
    <row r="30" spans="1:20" ht="12.75">
      <c r="A30" s="122">
        <v>10</v>
      </c>
      <c r="B30" s="136">
        <v>38772</v>
      </c>
      <c r="C30" s="181" t="s">
        <v>361</v>
      </c>
      <c r="D30" s="130">
        <v>61</v>
      </c>
      <c r="E30" s="470">
        <v>617</v>
      </c>
      <c r="F30" s="126"/>
      <c r="G30" s="124">
        <v>3</v>
      </c>
      <c r="H30" s="126" t="s">
        <v>358</v>
      </c>
      <c r="I30" s="138"/>
      <c r="J30" s="138" t="s">
        <v>19</v>
      </c>
      <c r="K30" s="129" t="s">
        <v>1001</v>
      </c>
      <c r="L30" s="257">
        <v>2300</v>
      </c>
      <c r="M30" s="247">
        <v>10</v>
      </c>
      <c r="N30" s="222">
        <f>IF(M30=0,"N/A",+L30/M30)</f>
        <v>230</v>
      </c>
      <c r="O30" s="222">
        <f>IF(M30=0,"N/A",+N30/12)</f>
        <v>19.166666666666668</v>
      </c>
      <c r="P30" s="222"/>
      <c r="Q30" s="210">
        <v>7</v>
      </c>
      <c r="R30" s="210">
        <v>4</v>
      </c>
      <c r="S30" s="222">
        <f>IF(M30=0,"N/A",+N30*Q30+O30*R30)</f>
        <v>1686.6666666666667</v>
      </c>
      <c r="T30" s="223">
        <f t="shared" si="0"/>
        <v>613.3333333333333</v>
      </c>
    </row>
    <row r="31" spans="1:20" ht="12.75">
      <c r="A31" s="161">
        <v>11</v>
      </c>
      <c r="B31" s="136">
        <v>37015</v>
      </c>
      <c r="C31" s="181" t="s">
        <v>361</v>
      </c>
      <c r="D31" s="130">
        <v>61</v>
      </c>
      <c r="E31" s="470">
        <v>617</v>
      </c>
      <c r="F31" s="126"/>
      <c r="G31" s="124">
        <v>2</v>
      </c>
      <c r="H31" s="191" t="s">
        <v>357</v>
      </c>
      <c r="I31" s="138"/>
      <c r="J31" s="138" t="s">
        <v>19</v>
      </c>
      <c r="K31" s="129" t="s">
        <v>1001</v>
      </c>
      <c r="L31" s="257">
        <v>1015</v>
      </c>
      <c r="M31" s="247">
        <v>10</v>
      </c>
      <c r="N31" s="746"/>
      <c r="O31" s="746"/>
      <c r="P31" s="222"/>
      <c r="Q31" s="210">
        <v>10</v>
      </c>
      <c r="R31" s="210"/>
      <c r="S31" s="222">
        <v>1015</v>
      </c>
      <c r="T31" s="223">
        <f t="shared" si="0"/>
        <v>0</v>
      </c>
    </row>
    <row r="32" spans="1:20" ht="12.75">
      <c r="A32" s="161">
        <v>12</v>
      </c>
      <c r="B32" s="136">
        <v>37434</v>
      </c>
      <c r="C32" s="181" t="s">
        <v>361</v>
      </c>
      <c r="D32" s="130">
        <v>61</v>
      </c>
      <c r="E32" s="470">
        <v>617</v>
      </c>
      <c r="F32" s="138">
        <v>126148</v>
      </c>
      <c r="G32" s="124">
        <v>1</v>
      </c>
      <c r="H32" s="138" t="s">
        <v>24</v>
      </c>
      <c r="I32" s="138"/>
      <c r="J32" s="138" t="s">
        <v>25</v>
      </c>
      <c r="K32" s="129" t="s">
        <v>1001</v>
      </c>
      <c r="L32" s="257">
        <v>950</v>
      </c>
      <c r="M32" s="247">
        <v>5</v>
      </c>
      <c r="N32" s="746"/>
      <c r="O32" s="746"/>
      <c r="P32" s="222"/>
      <c r="Q32" s="210">
        <v>5</v>
      </c>
      <c r="R32" s="210"/>
      <c r="S32" s="222">
        <v>950</v>
      </c>
      <c r="T32" s="223">
        <f t="shared" si="0"/>
        <v>0</v>
      </c>
    </row>
    <row r="33" spans="1:20" ht="12.75">
      <c r="A33" s="122">
        <v>13</v>
      </c>
      <c r="B33" s="136">
        <v>37434</v>
      </c>
      <c r="C33" s="181" t="s">
        <v>361</v>
      </c>
      <c r="D33" s="130">
        <v>61</v>
      </c>
      <c r="E33" s="470">
        <v>617</v>
      </c>
      <c r="F33" s="138">
        <v>126149</v>
      </c>
      <c r="G33" s="124">
        <v>1</v>
      </c>
      <c r="H33" s="138" t="s">
        <v>24</v>
      </c>
      <c r="I33" s="138"/>
      <c r="J33" s="138" t="s">
        <v>25</v>
      </c>
      <c r="K33" s="129" t="s">
        <v>1001</v>
      </c>
      <c r="L33" s="257">
        <v>950</v>
      </c>
      <c r="M33" s="247">
        <v>5</v>
      </c>
      <c r="N33" s="746"/>
      <c r="O33" s="746"/>
      <c r="P33" s="222"/>
      <c r="Q33" s="210">
        <v>5</v>
      </c>
      <c r="R33" s="210"/>
      <c r="S33" s="222">
        <v>950</v>
      </c>
      <c r="T33" s="223">
        <f t="shared" si="0"/>
        <v>0</v>
      </c>
    </row>
    <row r="34" spans="1:20" ht="12.75">
      <c r="A34" s="161">
        <v>14</v>
      </c>
      <c r="B34" s="136">
        <v>40008</v>
      </c>
      <c r="C34" s="181" t="s">
        <v>361</v>
      </c>
      <c r="D34" s="130">
        <v>61</v>
      </c>
      <c r="E34" s="470">
        <v>617</v>
      </c>
      <c r="F34" s="141"/>
      <c r="G34" s="142">
        <v>1</v>
      </c>
      <c r="H34" s="143" t="s">
        <v>476</v>
      </c>
      <c r="I34" s="143"/>
      <c r="J34" s="143" t="s">
        <v>19</v>
      </c>
      <c r="K34" s="129" t="s">
        <v>1001</v>
      </c>
      <c r="L34" s="163">
        <v>3795.02</v>
      </c>
      <c r="M34" s="247">
        <v>10</v>
      </c>
      <c r="N34" s="222">
        <f>IF(M34=0,"N/A",+L34/M34)</f>
        <v>379.502</v>
      </c>
      <c r="O34" s="222">
        <f>IF(M34=0,"N/A",+N34/12)</f>
        <v>31.62516666666667</v>
      </c>
      <c r="P34" s="222">
        <f>+O27+O28+O29+O30+O31+O32+O33+O34</f>
        <v>238.29183333333333</v>
      </c>
      <c r="Q34" s="210">
        <v>3</v>
      </c>
      <c r="R34" s="210">
        <v>11</v>
      </c>
      <c r="S34" s="222">
        <f>IF(M34=0,"N/A",+N34*Q34+O34*R34)</f>
        <v>1486.3828333333336</v>
      </c>
      <c r="T34" s="223">
        <f t="shared" si="0"/>
        <v>2308.6371666666664</v>
      </c>
    </row>
    <row r="35" spans="1:20" ht="15">
      <c r="A35" s="2"/>
      <c r="B35" s="31"/>
      <c r="C35" s="70"/>
      <c r="D35" s="46"/>
      <c r="E35" s="46"/>
      <c r="F35" s="75"/>
      <c r="G35" s="76"/>
      <c r="H35" s="75"/>
      <c r="I35" s="75"/>
      <c r="J35" s="75"/>
      <c r="K35" s="75"/>
      <c r="L35" s="508">
        <f>SUM(L21:L34)</f>
        <v>63265.11</v>
      </c>
      <c r="M35" s="240"/>
      <c r="N35" s="262">
        <f>SUM(N21:N34)</f>
        <v>3389.002</v>
      </c>
      <c r="O35" s="262">
        <f>SUM(O21:O34)</f>
        <v>282.41683333333333</v>
      </c>
      <c r="P35" s="262">
        <f>SUM(P21:P34)</f>
        <v>282.41683333333333</v>
      </c>
      <c r="Q35" s="261"/>
      <c r="R35" s="261"/>
      <c r="S35" s="262">
        <f>SUM(S21:S34)</f>
        <v>42706.514500000005</v>
      </c>
      <c r="T35" s="259">
        <f>SUM(T21:T34)</f>
        <v>20558.5955</v>
      </c>
    </row>
    <row r="36" spans="1:12" ht="12.75">
      <c r="A36" s="2"/>
      <c r="B36" s="31"/>
      <c r="C36" s="70"/>
      <c r="D36" s="46"/>
      <c r="E36" s="46"/>
      <c r="F36" s="75"/>
      <c r="G36" s="76"/>
      <c r="H36" s="75"/>
      <c r="I36" s="75"/>
      <c r="J36" s="75"/>
      <c r="K36" s="75"/>
      <c r="L36" s="20"/>
    </row>
    <row r="37" spans="1:12" ht="12.75">
      <c r="A37" s="2"/>
      <c r="B37" s="31"/>
      <c r="C37" s="70"/>
      <c r="D37" s="46"/>
      <c r="E37" s="46"/>
      <c r="F37" s="75"/>
      <c r="G37" s="76"/>
      <c r="H37" s="75"/>
      <c r="I37" s="75"/>
      <c r="J37" s="75"/>
      <c r="K37" s="75"/>
      <c r="L37" s="20"/>
    </row>
    <row r="38" spans="1:19" ht="12.75">
      <c r="A38" s="2"/>
      <c r="B38" s="31"/>
      <c r="C38" s="70"/>
      <c r="D38" s="46"/>
      <c r="E38" s="46"/>
      <c r="F38" s="75"/>
      <c r="G38" s="76"/>
      <c r="H38" s="75"/>
      <c r="I38" s="75"/>
      <c r="J38" s="75"/>
      <c r="K38" s="75"/>
      <c r="L38" s="20"/>
      <c r="S38" s="80"/>
    </row>
    <row r="39" spans="1:12" ht="12.75">
      <c r="A39" s="2"/>
      <c r="B39" s="31"/>
      <c r="C39" s="70"/>
      <c r="D39" s="46"/>
      <c r="E39" s="46"/>
      <c r="F39" s="75"/>
      <c r="G39" s="76"/>
      <c r="H39" s="75"/>
      <c r="I39" s="75"/>
      <c r="J39" s="75"/>
      <c r="K39" s="75"/>
      <c r="L39" s="20"/>
    </row>
    <row r="40" spans="1:13" ht="12.75">
      <c r="A40" s="2"/>
      <c r="B40" s="31"/>
      <c r="C40" s="31"/>
      <c r="D40" s="73"/>
      <c r="E40" s="46"/>
      <c r="F40" s="46"/>
      <c r="G40" s="21"/>
      <c r="H40" s="47"/>
      <c r="I40" s="21"/>
      <c r="J40" s="21"/>
      <c r="K40" s="21"/>
      <c r="L40" s="21"/>
      <c r="M40" s="20"/>
    </row>
    <row r="41" spans="1:13" ht="12.75">
      <c r="A41" s="2"/>
      <c r="B41" s="31"/>
      <c r="C41" s="31"/>
      <c r="D41" s="73"/>
      <c r="E41" s="46"/>
      <c r="F41" s="46"/>
      <c r="G41" s="21"/>
      <c r="H41" s="47"/>
      <c r="I41" s="21"/>
      <c r="J41" s="21"/>
      <c r="K41" s="21"/>
      <c r="L41" s="21"/>
      <c r="M41" s="20"/>
    </row>
    <row r="42" spans="1:13" ht="12.75">
      <c r="A42" s="2"/>
      <c r="L42" s="20"/>
      <c r="M42" s="20"/>
    </row>
    <row r="43" spans="1:19" ht="12.75">
      <c r="A43" s="2"/>
      <c r="B43" s="616" t="s">
        <v>53</v>
      </c>
      <c r="C43" s="813"/>
      <c r="D43" s="813"/>
      <c r="E43" s="813"/>
      <c r="F43" s="813"/>
      <c r="G43" s="48"/>
      <c r="H43" s="118"/>
      <c r="I43" s="118"/>
      <c r="J43" s="119"/>
      <c r="K43" s="282"/>
      <c r="L43" s="23"/>
      <c r="M43" s="20"/>
      <c r="O43" s="282"/>
      <c r="P43" s="119"/>
      <c r="Q43" s="265"/>
      <c r="R43" s="265"/>
      <c r="S43" s="265"/>
    </row>
    <row r="44" spans="1:19" ht="12.75">
      <c r="A44" s="2"/>
      <c r="B44" s="810" t="s">
        <v>52</v>
      </c>
      <c r="C44" s="810"/>
      <c r="D44" s="810"/>
      <c r="E44" s="810"/>
      <c r="F44" s="810"/>
      <c r="G44" s="20"/>
      <c r="H44" s="810" t="s">
        <v>188</v>
      </c>
      <c r="I44" s="810"/>
      <c r="J44" s="810"/>
      <c r="K44" s="810"/>
      <c r="L44" s="50"/>
      <c r="M44" s="50"/>
      <c r="O44" s="810" t="s">
        <v>582</v>
      </c>
      <c r="P44" s="810"/>
      <c r="Q44" s="810"/>
      <c r="R44" s="810"/>
      <c r="S44" s="810"/>
    </row>
    <row r="45" spans="3:16" ht="12.75">
      <c r="C45" s="50"/>
      <c r="D45" s="50"/>
      <c r="E45" s="50"/>
      <c r="G45" s="811"/>
      <c r="H45" s="811"/>
      <c r="J45" s="20"/>
      <c r="K45" s="20"/>
      <c r="L45" s="20"/>
      <c r="M45" s="20"/>
      <c r="O45" s="20"/>
      <c r="P45" s="20"/>
    </row>
    <row r="46" spans="3:12" ht="12.75">
      <c r="C46" s="56"/>
      <c r="E46" s="1"/>
      <c r="K46" s="811"/>
      <c r="L46" s="811"/>
    </row>
  </sheetData>
  <sheetProtection/>
  <mergeCells count="11">
    <mergeCell ref="A12:T12"/>
    <mergeCell ref="A13:T13"/>
    <mergeCell ref="A14:T14"/>
    <mergeCell ref="A15:T15"/>
    <mergeCell ref="A16:T16"/>
    <mergeCell ref="C43:F43"/>
    <mergeCell ref="B44:F44"/>
    <mergeCell ref="H44:K44"/>
    <mergeCell ref="O44:S44"/>
    <mergeCell ref="G45:H45"/>
    <mergeCell ref="K46:L46"/>
  </mergeCells>
  <printOptions/>
  <pageMargins left="0.15763888888888888" right="0.14027777777777778" top="0.19652777777777777" bottom="0.19652777777777777" header="0.5118055555555556" footer="0.5118055555555556"/>
  <pageSetup fitToWidth="3" horizontalDpi="300" verticalDpi="300" orientation="landscape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A13">
      <selection activeCell="S98" sqref="S98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6.28125" style="0" customWidth="1"/>
    <col min="4" max="4" width="7.7109375" style="0" customWidth="1"/>
    <col min="5" max="6" width="7.140625" style="0" customWidth="1"/>
    <col min="7" max="7" width="4.140625" style="0" customWidth="1"/>
    <col min="8" max="8" width="19.8515625" style="0" customWidth="1"/>
    <col min="9" max="9" width="11.140625" style="0" customWidth="1"/>
    <col min="10" max="10" width="10.28125" style="0" customWidth="1"/>
    <col min="11" max="11" width="20.7109375" style="0" customWidth="1"/>
    <col min="12" max="12" width="13.57421875" style="0" customWidth="1"/>
    <col min="13" max="13" width="5.8515625" style="0" customWidth="1"/>
    <col min="14" max="14" width="14.8515625" style="0" customWidth="1"/>
    <col min="15" max="15" width="13.421875" style="0" customWidth="1"/>
    <col min="16" max="16" width="12.8515625" style="0" customWidth="1"/>
    <col min="17" max="17" width="6.8515625" style="0" customWidth="1"/>
    <col min="18" max="18" width="6.7109375" style="0" customWidth="1"/>
    <col min="19" max="19" width="15.140625" style="0" customWidth="1"/>
    <col min="20" max="20" width="11.00390625" style="0" customWidth="1"/>
  </cols>
  <sheetData>
    <row r="1" spans="1:13" ht="12.75">
      <c r="A1" s="2"/>
      <c r="B1" s="31"/>
      <c r="C1" s="73"/>
      <c r="D1" s="46"/>
      <c r="E1" s="46"/>
      <c r="F1" s="21"/>
      <c r="G1" s="47"/>
      <c r="H1" s="21"/>
      <c r="I1" s="21"/>
      <c r="J1" s="21"/>
      <c r="K1" s="21"/>
      <c r="L1" s="59"/>
      <c r="M1" s="20"/>
    </row>
    <row r="2" spans="1:13" ht="12.75">
      <c r="A2" s="2"/>
      <c r="B2" s="31"/>
      <c r="C2" s="73"/>
      <c r="D2" s="46"/>
      <c r="E2" s="46"/>
      <c r="F2" s="21"/>
      <c r="G2" s="47"/>
      <c r="H2" s="21"/>
      <c r="I2" s="21"/>
      <c r="J2" s="21"/>
      <c r="K2" s="21"/>
      <c r="L2" s="59"/>
      <c r="M2" s="20"/>
    </row>
    <row r="3" spans="1:13" ht="12.75">
      <c r="A3" s="2"/>
      <c r="B3" s="31"/>
      <c r="C3" s="73"/>
      <c r="D3" s="46"/>
      <c r="E3" s="46"/>
      <c r="F3" s="21"/>
      <c r="G3" s="47"/>
      <c r="H3" s="21"/>
      <c r="I3" s="21"/>
      <c r="J3" s="21"/>
      <c r="K3" s="21"/>
      <c r="L3" s="59"/>
      <c r="M3" s="20"/>
    </row>
    <row r="4" ht="12.75">
      <c r="M4" s="20"/>
    </row>
    <row r="5" ht="12.75">
      <c r="M5" s="20"/>
    </row>
    <row r="6" spans="6:13" ht="12.75">
      <c r="F6" s="1"/>
      <c r="G6" s="1"/>
      <c r="I6" s="1"/>
      <c r="M6" s="20"/>
    </row>
    <row r="7" spans="6:13" ht="12.75">
      <c r="F7" s="1"/>
      <c r="G7" s="1"/>
      <c r="I7" s="1"/>
      <c r="M7" s="20"/>
    </row>
    <row r="8" spans="6:13" ht="12.75">
      <c r="F8" s="1"/>
      <c r="G8" s="1"/>
      <c r="I8" s="1"/>
      <c r="M8" s="20"/>
    </row>
    <row r="9" spans="6:13" ht="12.75">
      <c r="F9" s="1"/>
      <c r="G9" s="1"/>
      <c r="I9" s="1"/>
      <c r="M9" s="20"/>
    </row>
    <row r="10" spans="1:21" ht="12.75">
      <c r="A10" s="814" t="s">
        <v>0</v>
      </c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189"/>
    </row>
    <row r="11" spans="1:20" ht="12.75">
      <c r="A11" s="814" t="s">
        <v>1</v>
      </c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</row>
    <row r="12" spans="1:20" ht="12.75">
      <c r="A12" s="814" t="s">
        <v>2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</row>
    <row r="13" spans="1:20" ht="12.75">
      <c r="A13" s="814" t="s">
        <v>3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5.5">
      <c r="A16" s="350" t="s">
        <v>4</v>
      </c>
      <c r="B16" s="350" t="s">
        <v>5</v>
      </c>
      <c r="C16" s="350" t="s">
        <v>6</v>
      </c>
      <c r="D16" s="424" t="s">
        <v>7</v>
      </c>
      <c r="E16" s="424" t="s">
        <v>8</v>
      </c>
      <c r="F16" s="350" t="s">
        <v>9</v>
      </c>
      <c r="G16" s="350" t="s">
        <v>10</v>
      </c>
      <c r="H16" s="350" t="s">
        <v>11</v>
      </c>
      <c r="I16" s="350" t="s">
        <v>12</v>
      </c>
      <c r="J16" s="350" t="s">
        <v>13</v>
      </c>
      <c r="K16" s="350" t="s">
        <v>14</v>
      </c>
      <c r="L16" s="350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151"/>
      <c r="B17" s="152"/>
      <c r="C17" s="156" t="s">
        <v>16</v>
      </c>
      <c r="D17" s="186"/>
      <c r="E17" s="153" t="s">
        <v>7</v>
      </c>
      <c r="F17" s="156"/>
      <c r="G17" s="156"/>
      <c r="H17" s="152"/>
      <c r="I17" s="150"/>
      <c r="J17" s="190"/>
      <c r="K17" s="190"/>
      <c r="L17" s="150" t="s">
        <v>17</v>
      </c>
      <c r="M17" s="232" t="s">
        <v>589</v>
      </c>
      <c r="N17" s="233" t="s">
        <v>590</v>
      </c>
      <c r="O17" s="233" t="s">
        <v>591</v>
      </c>
      <c r="P17" s="233"/>
      <c r="Q17" s="234" t="s">
        <v>592</v>
      </c>
      <c r="R17" s="234" t="s">
        <v>593</v>
      </c>
      <c r="S17" s="235" t="s">
        <v>1051</v>
      </c>
      <c r="T17" s="233" t="s">
        <v>594</v>
      </c>
    </row>
    <row r="18" spans="1:20" ht="12.75">
      <c r="A18" s="122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341">
        <v>17</v>
      </c>
      <c r="S18" s="150">
        <v>18</v>
      </c>
      <c r="T18" s="150">
        <v>19</v>
      </c>
    </row>
    <row r="19" spans="1:20" ht="12.75">
      <c r="A19" s="161">
        <v>1</v>
      </c>
      <c r="B19" s="136">
        <v>41358</v>
      </c>
      <c r="C19" s="181" t="s">
        <v>361</v>
      </c>
      <c r="D19" s="130">
        <v>61</v>
      </c>
      <c r="E19" s="470">
        <v>617</v>
      </c>
      <c r="F19" s="126"/>
      <c r="G19" s="125">
        <v>1</v>
      </c>
      <c r="H19" s="126" t="s">
        <v>220</v>
      </c>
      <c r="I19" s="297"/>
      <c r="J19" s="296" t="s">
        <v>1047</v>
      </c>
      <c r="K19" s="131" t="s">
        <v>1048</v>
      </c>
      <c r="L19" s="345">
        <v>72000</v>
      </c>
      <c r="M19" s="247">
        <v>10</v>
      </c>
      <c r="N19" s="308">
        <f aca="true" t="shared" si="0" ref="N19:N26">IF(M19=0,"N/A",+L19/M19)</f>
        <v>7200</v>
      </c>
      <c r="O19" s="222">
        <f aca="true" t="shared" si="1" ref="O19:O26">IF(M19=0,"N/A",+N19/12)</f>
        <v>600</v>
      </c>
      <c r="P19" s="222"/>
      <c r="Q19" s="210"/>
      <c r="R19" s="210">
        <v>2</v>
      </c>
      <c r="S19" s="222">
        <f aca="true" t="shared" si="2" ref="S19:S26">IF(M19=0,"N/A",+N19*Q19+O19*R19)</f>
        <v>1200</v>
      </c>
      <c r="T19" s="223">
        <f aca="true" t="shared" si="3" ref="T19:T24">IF(M19=0,"N/A",+L19-S19)</f>
        <v>70800</v>
      </c>
    </row>
    <row r="20" spans="1:20" ht="12.75">
      <c r="A20" s="161">
        <v>2</v>
      </c>
      <c r="B20" s="162">
        <v>40233</v>
      </c>
      <c r="C20" s="137" t="s">
        <v>361</v>
      </c>
      <c r="D20" s="181">
        <v>61</v>
      </c>
      <c r="E20" s="479">
        <v>617</v>
      </c>
      <c r="F20" s="133"/>
      <c r="G20" s="133">
        <v>1</v>
      </c>
      <c r="H20" s="191" t="s">
        <v>679</v>
      </c>
      <c r="I20" s="127"/>
      <c r="J20" s="191"/>
      <c r="K20" s="131" t="s">
        <v>367</v>
      </c>
      <c r="L20" s="530">
        <v>13340</v>
      </c>
      <c r="M20" s="247">
        <v>5</v>
      </c>
      <c r="N20" s="308">
        <f t="shared" si="0"/>
        <v>2668</v>
      </c>
      <c r="O20" s="222">
        <f t="shared" si="1"/>
        <v>222.33333333333334</v>
      </c>
      <c r="P20" s="222"/>
      <c r="Q20" s="210">
        <v>3</v>
      </c>
      <c r="R20" s="210">
        <v>3</v>
      </c>
      <c r="S20" s="222">
        <f t="shared" si="2"/>
        <v>8671</v>
      </c>
      <c r="T20" s="223">
        <f t="shared" si="3"/>
        <v>4669</v>
      </c>
    </row>
    <row r="21" spans="1:20" ht="12.75">
      <c r="A21" s="122">
        <v>3</v>
      </c>
      <c r="B21" s="162">
        <v>40233</v>
      </c>
      <c r="C21" s="137" t="s">
        <v>361</v>
      </c>
      <c r="D21" s="181">
        <v>61</v>
      </c>
      <c r="E21" s="479">
        <v>617</v>
      </c>
      <c r="F21" s="133"/>
      <c r="G21" s="133">
        <v>1</v>
      </c>
      <c r="H21" s="191" t="s">
        <v>680</v>
      </c>
      <c r="I21" s="130"/>
      <c r="J21" s="166"/>
      <c r="K21" s="191" t="s">
        <v>367</v>
      </c>
      <c r="L21" s="531">
        <v>2784</v>
      </c>
      <c r="M21" s="247">
        <v>5</v>
      </c>
      <c r="N21" s="308">
        <f t="shared" si="0"/>
        <v>556.8</v>
      </c>
      <c r="O21" s="222">
        <f t="shared" si="1"/>
        <v>46.4</v>
      </c>
      <c r="P21" s="222"/>
      <c r="Q21" s="210">
        <v>3</v>
      </c>
      <c r="R21" s="210">
        <v>3</v>
      </c>
      <c r="S21" s="222">
        <f t="shared" si="2"/>
        <v>1809.6</v>
      </c>
      <c r="T21" s="223">
        <f t="shared" si="3"/>
        <v>974.4000000000001</v>
      </c>
    </row>
    <row r="22" spans="1:20" ht="12.75">
      <c r="A22" s="161">
        <v>4</v>
      </c>
      <c r="B22" s="162">
        <v>40233</v>
      </c>
      <c r="C22" s="137" t="s">
        <v>361</v>
      </c>
      <c r="D22" s="181">
        <v>61</v>
      </c>
      <c r="E22" s="479">
        <v>617</v>
      </c>
      <c r="F22" s="133"/>
      <c r="G22" s="133">
        <v>1</v>
      </c>
      <c r="H22" s="191" t="s">
        <v>681</v>
      </c>
      <c r="I22" s="130"/>
      <c r="J22" s="166"/>
      <c r="K22" s="127" t="s">
        <v>367</v>
      </c>
      <c r="L22" s="531">
        <v>67.28</v>
      </c>
      <c r="M22" s="247">
        <v>5</v>
      </c>
      <c r="N22" s="308">
        <f t="shared" si="0"/>
        <v>13.456</v>
      </c>
      <c r="O22" s="222">
        <f t="shared" si="1"/>
        <v>1.1213333333333333</v>
      </c>
      <c r="P22" s="222"/>
      <c r="Q22" s="210">
        <v>3</v>
      </c>
      <c r="R22" s="210">
        <v>3</v>
      </c>
      <c r="S22" s="222">
        <f t="shared" si="2"/>
        <v>43.73199999999999</v>
      </c>
      <c r="T22" s="223">
        <f t="shared" si="3"/>
        <v>23.54800000000001</v>
      </c>
    </row>
    <row r="23" spans="1:20" ht="12.75">
      <c r="A23" s="161">
        <v>5</v>
      </c>
      <c r="B23" s="162">
        <v>40233</v>
      </c>
      <c r="C23" s="137" t="s">
        <v>361</v>
      </c>
      <c r="D23" s="181">
        <v>61</v>
      </c>
      <c r="E23" s="479">
        <v>617</v>
      </c>
      <c r="F23" s="133"/>
      <c r="G23" s="133">
        <v>1</v>
      </c>
      <c r="H23" s="191" t="s">
        <v>682</v>
      </c>
      <c r="I23" s="130"/>
      <c r="J23" s="292"/>
      <c r="K23" s="127" t="s">
        <v>367</v>
      </c>
      <c r="L23" s="531">
        <v>153.12</v>
      </c>
      <c r="M23" s="247">
        <v>5</v>
      </c>
      <c r="N23" s="308">
        <f t="shared" si="0"/>
        <v>30.624000000000002</v>
      </c>
      <c r="O23" s="222">
        <f t="shared" si="1"/>
        <v>2.552</v>
      </c>
      <c r="P23" s="222"/>
      <c r="Q23" s="210">
        <v>3</v>
      </c>
      <c r="R23" s="210">
        <v>3</v>
      </c>
      <c r="S23" s="222">
        <f t="shared" si="2"/>
        <v>99.52800000000002</v>
      </c>
      <c r="T23" s="223">
        <f t="shared" si="3"/>
        <v>53.591999999999985</v>
      </c>
    </row>
    <row r="24" spans="1:20" ht="12.75">
      <c r="A24" s="122">
        <v>6</v>
      </c>
      <c r="B24" s="162">
        <v>40329</v>
      </c>
      <c r="C24" s="137" t="s">
        <v>361</v>
      </c>
      <c r="D24" s="181">
        <v>61</v>
      </c>
      <c r="E24" s="479">
        <v>617</v>
      </c>
      <c r="F24" s="133"/>
      <c r="G24" s="133">
        <v>1</v>
      </c>
      <c r="H24" s="127" t="s">
        <v>366</v>
      </c>
      <c r="I24" s="127" t="s">
        <v>683</v>
      </c>
      <c r="J24" s="127" t="s">
        <v>467</v>
      </c>
      <c r="K24" s="296" t="s">
        <v>367</v>
      </c>
      <c r="L24" s="530">
        <v>2615</v>
      </c>
      <c r="M24" s="247">
        <v>3</v>
      </c>
      <c r="N24" s="308">
        <v>0</v>
      </c>
      <c r="O24" s="222">
        <v>0</v>
      </c>
      <c r="P24" s="222">
        <f>+O19+O20+O21+O22+O23+O24</f>
        <v>872.4066666666668</v>
      </c>
      <c r="Q24" s="210">
        <v>3</v>
      </c>
      <c r="R24" s="210"/>
      <c r="S24" s="222">
        <v>2615</v>
      </c>
      <c r="T24" s="223">
        <f t="shared" si="3"/>
        <v>0</v>
      </c>
    </row>
    <row r="25" spans="1:20" ht="12.75">
      <c r="A25" s="161">
        <v>7</v>
      </c>
      <c r="B25" s="136">
        <v>39904</v>
      </c>
      <c r="C25" s="181" t="s">
        <v>361</v>
      </c>
      <c r="D25" s="130">
        <v>61</v>
      </c>
      <c r="E25" s="496">
        <v>612</v>
      </c>
      <c r="F25" s="125">
        <v>126038</v>
      </c>
      <c r="G25" s="125">
        <v>1</v>
      </c>
      <c r="H25" s="127" t="s">
        <v>479</v>
      </c>
      <c r="I25" s="295" t="s">
        <v>477</v>
      </c>
      <c r="J25" s="295" t="s">
        <v>70</v>
      </c>
      <c r="K25" s="296" t="s">
        <v>367</v>
      </c>
      <c r="L25" s="524">
        <v>48558.76</v>
      </c>
      <c r="M25" s="247">
        <v>5</v>
      </c>
      <c r="N25" s="222">
        <f t="shared" si="0"/>
        <v>9711.752</v>
      </c>
      <c r="O25" s="222">
        <f t="shared" si="1"/>
        <v>809.3126666666667</v>
      </c>
      <c r="P25" s="222"/>
      <c r="Q25" s="210">
        <v>4</v>
      </c>
      <c r="R25" s="210">
        <v>1</v>
      </c>
      <c r="S25" s="222">
        <f t="shared" si="2"/>
        <v>39656.32066666667</v>
      </c>
      <c r="T25" s="223">
        <f aca="true" t="shared" si="4" ref="T25:T84">IF(M25=0,"N/A",+L25-S25)</f>
        <v>8902.439333333336</v>
      </c>
    </row>
    <row r="26" spans="1:20" ht="12.75">
      <c r="A26" s="161">
        <v>8</v>
      </c>
      <c r="B26" s="136">
        <v>38161</v>
      </c>
      <c r="C26" s="181" t="s">
        <v>361</v>
      </c>
      <c r="D26" s="130">
        <v>61</v>
      </c>
      <c r="E26" s="496">
        <v>612</v>
      </c>
      <c r="F26" s="125"/>
      <c r="G26" s="125">
        <v>1</v>
      </c>
      <c r="H26" s="126" t="s">
        <v>364</v>
      </c>
      <c r="I26" s="297"/>
      <c r="J26" s="297" t="s">
        <v>326</v>
      </c>
      <c r="K26" s="296" t="s">
        <v>367</v>
      </c>
      <c r="L26" s="441">
        <v>6595</v>
      </c>
      <c r="M26" s="247">
        <v>10</v>
      </c>
      <c r="N26" s="222">
        <f t="shared" si="0"/>
        <v>659.5</v>
      </c>
      <c r="O26" s="222">
        <f t="shared" si="1"/>
        <v>54.958333333333336</v>
      </c>
      <c r="P26" s="222"/>
      <c r="Q26" s="210">
        <v>8</v>
      </c>
      <c r="R26" s="210">
        <v>11</v>
      </c>
      <c r="S26" s="222">
        <f t="shared" si="2"/>
        <v>5880.541666666667</v>
      </c>
      <c r="T26" s="223">
        <f t="shared" si="4"/>
        <v>714.458333333333</v>
      </c>
    </row>
    <row r="27" spans="1:20" ht="12.75">
      <c r="A27" s="122">
        <v>9</v>
      </c>
      <c r="B27" s="136">
        <v>36889</v>
      </c>
      <c r="C27" s="181" t="s">
        <v>361</v>
      </c>
      <c r="D27" s="130">
        <v>61</v>
      </c>
      <c r="E27" s="496">
        <v>612</v>
      </c>
      <c r="F27" s="125"/>
      <c r="G27" s="125">
        <v>1</v>
      </c>
      <c r="H27" s="126" t="s">
        <v>368</v>
      </c>
      <c r="I27" s="297"/>
      <c r="J27" s="297"/>
      <c r="K27" s="126" t="s">
        <v>367</v>
      </c>
      <c r="L27" s="441">
        <v>3500</v>
      </c>
      <c r="M27" s="247">
        <v>10</v>
      </c>
      <c r="N27" s="746"/>
      <c r="O27" s="746"/>
      <c r="P27" s="222"/>
      <c r="Q27" s="210">
        <v>10</v>
      </c>
      <c r="R27" s="210"/>
      <c r="S27" s="222">
        <v>3500</v>
      </c>
      <c r="T27" s="223">
        <f>IF(M27=0,"N/A",+L27-S27)</f>
        <v>0</v>
      </c>
    </row>
    <row r="28" spans="1:20" ht="12.75">
      <c r="A28" s="161">
        <v>10</v>
      </c>
      <c r="B28" s="136">
        <v>36889</v>
      </c>
      <c r="C28" s="181" t="s">
        <v>361</v>
      </c>
      <c r="D28" s="130">
        <v>61</v>
      </c>
      <c r="E28" s="496">
        <v>612</v>
      </c>
      <c r="F28" s="126"/>
      <c r="G28" s="125">
        <v>1</v>
      </c>
      <c r="H28" s="126" t="s">
        <v>369</v>
      </c>
      <c r="I28" s="297"/>
      <c r="J28" s="297" t="s">
        <v>180</v>
      </c>
      <c r="K28" s="126" t="s">
        <v>367</v>
      </c>
      <c r="L28" s="441">
        <v>1600</v>
      </c>
      <c r="M28" s="247">
        <v>10</v>
      </c>
      <c r="N28" s="746"/>
      <c r="O28" s="746"/>
      <c r="P28" s="222"/>
      <c r="Q28" s="210">
        <v>10</v>
      </c>
      <c r="R28" s="210"/>
      <c r="S28" s="222">
        <v>1600</v>
      </c>
      <c r="T28" s="223">
        <f>IF(M28=0,"N/A",+L28-S28)</f>
        <v>0</v>
      </c>
    </row>
    <row r="29" spans="1:20" ht="12.75">
      <c r="A29" s="161">
        <v>11</v>
      </c>
      <c r="B29" s="136">
        <v>38161</v>
      </c>
      <c r="C29" s="181" t="s">
        <v>361</v>
      </c>
      <c r="D29" s="130">
        <v>61</v>
      </c>
      <c r="E29" s="496">
        <v>612</v>
      </c>
      <c r="F29" s="126"/>
      <c r="G29" s="125">
        <v>1</v>
      </c>
      <c r="H29" s="126" t="s">
        <v>366</v>
      </c>
      <c r="I29" s="297"/>
      <c r="J29" s="297" t="s">
        <v>326</v>
      </c>
      <c r="K29" s="126" t="s">
        <v>384</v>
      </c>
      <c r="L29" s="441">
        <v>6595</v>
      </c>
      <c r="M29" s="247">
        <v>10</v>
      </c>
      <c r="N29" s="222">
        <f>IF(M29=0,"N/A",+L29/M29)</f>
        <v>659.5</v>
      </c>
      <c r="O29" s="222">
        <f>IF(M29=0,"N/A",+N29/12)</f>
        <v>54.958333333333336</v>
      </c>
      <c r="P29" s="222"/>
      <c r="Q29" s="210">
        <v>8</v>
      </c>
      <c r="R29" s="210">
        <v>11</v>
      </c>
      <c r="S29" s="222">
        <f>IF(M29=0,"N/A",+N29*Q29+O29*R29)</f>
        <v>5880.541666666667</v>
      </c>
      <c r="T29" s="223">
        <f>IF(M29=0,"N/A",+L29-S29)</f>
        <v>714.458333333333</v>
      </c>
    </row>
    <row r="30" spans="1:20" ht="12.75">
      <c r="A30" s="122">
        <v>12</v>
      </c>
      <c r="B30" s="136">
        <v>36472</v>
      </c>
      <c r="C30" s="181" t="s">
        <v>361</v>
      </c>
      <c r="D30" s="130">
        <v>61</v>
      </c>
      <c r="E30" s="496">
        <v>612</v>
      </c>
      <c r="F30" s="125"/>
      <c r="G30" s="125">
        <v>2</v>
      </c>
      <c r="H30" s="126" t="s">
        <v>341</v>
      </c>
      <c r="I30" s="297">
        <v>4947368</v>
      </c>
      <c r="J30" s="297" t="s">
        <v>342</v>
      </c>
      <c r="K30" s="126" t="s">
        <v>384</v>
      </c>
      <c r="L30" s="441">
        <v>9395</v>
      </c>
      <c r="M30" s="247">
        <v>10</v>
      </c>
      <c r="N30" s="746"/>
      <c r="O30" s="746"/>
      <c r="P30" s="222">
        <f>+O30+O29+O28+O27+O26+O25</f>
        <v>919.2293333333333</v>
      </c>
      <c r="Q30" s="210">
        <v>10</v>
      </c>
      <c r="R30" s="210"/>
      <c r="S30" s="222">
        <v>9395</v>
      </c>
      <c r="T30" s="223">
        <f>IF(M30=0,"N/A",+L30-S30)</f>
        <v>0</v>
      </c>
    </row>
    <row r="31" spans="1:20" ht="12.75">
      <c r="A31" s="161">
        <v>13</v>
      </c>
      <c r="B31" s="136">
        <v>36889</v>
      </c>
      <c r="C31" s="137" t="s">
        <v>361</v>
      </c>
      <c r="D31" s="130">
        <v>61</v>
      </c>
      <c r="E31" s="470">
        <v>617</v>
      </c>
      <c r="F31" s="138"/>
      <c r="G31" s="124">
        <v>1</v>
      </c>
      <c r="H31" s="126" t="s">
        <v>362</v>
      </c>
      <c r="I31" s="126"/>
      <c r="J31" s="126"/>
      <c r="K31" s="126" t="s">
        <v>363</v>
      </c>
      <c r="L31" s="442">
        <v>350</v>
      </c>
      <c r="M31" s="247">
        <v>10</v>
      </c>
      <c r="N31" s="746"/>
      <c r="O31" s="746"/>
      <c r="P31" s="222"/>
      <c r="Q31" s="210">
        <v>10</v>
      </c>
      <c r="R31" s="210"/>
      <c r="S31" s="222">
        <v>350</v>
      </c>
      <c r="T31" s="223">
        <f>IF(M31=0,"N/A",+L31-S31)</f>
        <v>0</v>
      </c>
    </row>
    <row r="32" spans="1:20" ht="12.75">
      <c r="A32" s="161">
        <v>14</v>
      </c>
      <c r="B32" s="136">
        <v>36851</v>
      </c>
      <c r="C32" s="181" t="s">
        <v>361</v>
      </c>
      <c r="D32" s="130">
        <v>61</v>
      </c>
      <c r="E32" s="470">
        <v>617</v>
      </c>
      <c r="F32" s="125"/>
      <c r="G32" s="125">
        <v>57</v>
      </c>
      <c r="H32" s="126" t="s">
        <v>365</v>
      </c>
      <c r="I32" s="297"/>
      <c r="J32" s="297"/>
      <c r="K32" s="126" t="s">
        <v>363</v>
      </c>
      <c r="L32" s="441">
        <v>800</v>
      </c>
      <c r="M32" s="247">
        <v>10</v>
      </c>
      <c r="N32" s="746"/>
      <c r="O32" s="746"/>
      <c r="P32" s="222"/>
      <c r="Q32" s="210">
        <v>10</v>
      </c>
      <c r="R32" s="210"/>
      <c r="S32" s="222">
        <v>800</v>
      </c>
      <c r="T32" s="223">
        <f t="shared" si="4"/>
        <v>0</v>
      </c>
    </row>
    <row r="33" spans="1:20" ht="12.75">
      <c r="A33" s="122">
        <v>15</v>
      </c>
      <c r="B33" s="136">
        <v>36851</v>
      </c>
      <c r="C33" s="181" t="s">
        <v>361</v>
      </c>
      <c r="D33" s="130">
        <v>61</v>
      </c>
      <c r="E33" s="470">
        <v>617</v>
      </c>
      <c r="F33" s="125"/>
      <c r="G33" s="125">
        <v>2</v>
      </c>
      <c r="H33" s="126" t="s">
        <v>24</v>
      </c>
      <c r="I33" s="297"/>
      <c r="J33" s="297" t="s">
        <v>25</v>
      </c>
      <c r="K33" s="126" t="s">
        <v>363</v>
      </c>
      <c r="L33" s="441">
        <v>1400</v>
      </c>
      <c r="M33" s="247">
        <v>5</v>
      </c>
      <c r="N33" s="746"/>
      <c r="O33" s="746"/>
      <c r="P33" s="222"/>
      <c r="Q33" s="210">
        <v>5</v>
      </c>
      <c r="R33" s="210"/>
      <c r="S33" s="222">
        <v>1400</v>
      </c>
      <c r="T33" s="223">
        <f t="shared" si="4"/>
        <v>0</v>
      </c>
    </row>
    <row r="34" spans="1:20" ht="12.75">
      <c r="A34" s="161">
        <v>16</v>
      </c>
      <c r="B34" s="136">
        <v>36889</v>
      </c>
      <c r="C34" s="181" t="s">
        <v>361</v>
      </c>
      <c r="D34" s="130">
        <v>61</v>
      </c>
      <c r="E34" s="470">
        <v>617</v>
      </c>
      <c r="F34" s="126"/>
      <c r="G34" s="125">
        <v>1</v>
      </c>
      <c r="H34" s="191" t="s">
        <v>975</v>
      </c>
      <c r="I34" s="297"/>
      <c r="J34" s="297"/>
      <c r="K34" s="126" t="s">
        <v>367</v>
      </c>
      <c r="L34" s="441">
        <v>10000</v>
      </c>
      <c r="M34" s="247">
        <v>10</v>
      </c>
      <c r="N34" s="746"/>
      <c r="O34" s="746"/>
      <c r="P34" s="222"/>
      <c r="Q34" s="210">
        <v>10</v>
      </c>
      <c r="R34" s="210"/>
      <c r="S34" s="222">
        <v>10000</v>
      </c>
      <c r="T34" s="223">
        <f t="shared" si="4"/>
        <v>0</v>
      </c>
    </row>
    <row r="35" spans="1:20" ht="12.75">
      <c r="A35" s="161">
        <v>17</v>
      </c>
      <c r="B35" s="136">
        <v>36889</v>
      </c>
      <c r="C35" s="181" t="s">
        <v>361</v>
      </c>
      <c r="D35" s="130">
        <v>61</v>
      </c>
      <c r="E35" s="470">
        <v>617</v>
      </c>
      <c r="F35" s="126"/>
      <c r="G35" s="125">
        <v>49</v>
      </c>
      <c r="H35" s="764" t="s">
        <v>608</v>
      </c>
      <c r="I35" s="297"/>
      <c r="J35" s="297"/>
      <c r="K35" s="126" t="s">
        <v>367</v>
      </c>
      <c r="L35" s="443">
        <v>17818.36</v>
      </c>
      <c r="M35" s="247">
        <v>10</v>
      </c>
      <c r="N35" s="746"/>
      <c r="O35" s="746"/>
      <c r="P35" s="222"/>
      <c r="Q35" s="210">
        <v>10</v>
      </c>
      <c r="R35" s="210"/>
      <c r="S35" s="222">
        <v>17818.36</v>
      </c>
      <c r="T35" s="223">
        <f t="shared" si="4"/>
        <v>0</v>
      </c>
    </row>
    <row r="36" spans="1:20" ht="12.75">
      <c r="A36" s="122">
        <v>18</v>
      </c>
      <c r="B36" s="136">
        <v>36889</v>
      </c>
      <c r="C36" s="181" t="s">
        <v>361</v>
      </c>
      <c r="D36" s="130">
        <v>61</v>
      </c>
      <c r="E36" s="470">
        <v>617</v>
      </c>
      <c r="F36" s="126"/>
      <c r="G36" s="125">
        <v>6</v>
      </c>
      <c r="H36" s="764" t="s">
        <v>976</v>
      </c>
      <c r="I36" s="297"/>
      <c r="J36" s="297"/>
      <c r="K36" s="126" t="s">
        <v>367</v>
      </c>
      <c r="L36" s="443">
        <v>2182.84</v>
      </c>
      <c r="M36" s="247">
        <v>10</v>
      </c>
      <c r="N36" s="746"/>
      <c r="O36" s="746"/>
      <c r="P36" s="222"/>
      <c r="Q36" s="210">
        <v>10</v>
      </c>
      <c r="R36" s="210"/>
      <c r="S36" s="222">
        <v>2182.84</v>
      </c>
      <c r="T36" s="223">
        <f>IF(M36=0,"N/A",+L36-S36)</f>
        <v>0</v>
      </c>
    </row>
    <row r="37" spans="1:20" ht="12.75">
      <c r="A37" s="161">
        <v>19</v>
      </c>
      <c r="B37" s="136">
        <v>36889</v>
      </c>
      <c r="C37" s="181" t="s">
        <v>361</v>
      </c>
      <c r="D37" s="130">
        <v>61</v>
      </c>
      <c r="E37" s="470">
        <v>617</v>
      </c>
      <c r="F37" s="126">
        <v>125065</v>
      </c>
      <c r="G37" s="125">
        <v>1</v>
      </c>
      <c r="H37" s="126" t="s">
        <v>220</v>
      </c>
      <c r="I37" s="297"/>
      <c r="J37" s="297" t="s">
        <v>370</v>
      </c>
      <c r="K37" s="126" t="s">
        <v>367</v>
      </c>
      <c r="L37" s="441">
        <v>2000</v>
      </c>
      <c r="M37" s="247">
        <v>10</v>
      </c>
      <c r="N37" s="746"/>
      <c r="O37" s="746"/>
      <c r="P37" s="222"/>
      <c r="Q37" s="210">
        <v>10</v>
      </c>
      <c r="R37" s="210"/>
      <c r="S37" s="222">
        <v>2000</v>
      </c>
      <c r="T37" s="223">
        <f t="shared" si="4"/>
        <v>0</v>
      </c>
    </row>
    <row r="38" spans="1:20" ht="12.75" hidden="1">
      <c r="A38" s="161">
        <v>20</v>
      </c>
      <c r="B38" s="136">
        <v>36889</v>
      </c>
      <c r="C38" s="181"/>
      <c r="D38" s="130"/>
      <c r="E38" s="470"/>
      <c r="F38" s="126"/>
      <c r="G38" s="125"/>
      <c r="H38" s="126"/>
      <c r="I38" s="297"/>
      <c r="J38" s="297"/>
      <c r="K38" s="126"/>
      <c r="L38" s="441"/>
      <c r="M38" s="247">
        <v>10</v>
      </c>
      <c r="N38" s="746"/>
      <c r="O38" s="746"/>
      <c r="P38" s="222"/>
      <c r="Q38" s="210">
        <v>10</v>
      </c>
      <c r="R38" s="210"/>
      <c r="S38" s="222">
        <f>IF(M38=0,"N/A",+N38*Q38+O38*R38)</f>
        <v>0</v>
      </c>
      <c r="T38" s="223">
        <f t="shared" si="4"/>
        <v>0</v>
      </c>
    </row>
    <row r="39" spans="1:20" ht="12.75">
      <c r="A39" s="122">
        <v>21</v>
      </c>
      <c r="B39" s="136">
        <v>36889</v>
      </c>
      <c r="C39" s="181" t="s">
        <v>361</v>
      </c>
      <c r="D39" s="130">
        <v>61</v>
      </c>
      <c r="E39" s="470">
        <v>617</v>
      </c>
      <c r="F39" s="126"/>
      <c r="G39" s="125">
        <v>1</v>
      </c>
      <c r="H39" s="126" t="s">
        <v>371</v>
      </c>
      <c r="I39" s="297"/>
      <c r="J39" s="297"/>
      <c r="K39" s="126" t="s">
        <v>367</v>
      </c>
      <c r="L39" s="441">
        <v>20000</v>
      </c>
      <c r="M39" s="247">
        <v>10</v>
      </c>
      <c r="N39" s="746"/>
      <c r="O39" s="746"/>
      <c r="P39" s="222"/>
      <c r="Q39" s="210">
        <v>10</v>
      </c>
      <c r="R39" s="210"/>
      <c r="S39" s="222">
        <v>20000</v>
      </c>
      <c r="T39" s="223">
        <f t="shared" si="4"/>
        <v>0</v>
      </c>
    </row>
    <row r="40" spans="1:20" ht="12.75">
      <c r="A40" s="161">
        <v>22</v>
      </c>
      <c r="B40" s="136">
        <v>36889</v>
      </c>
      <c r="C40" s="181" t="s">
        <v>361</v>
      </c>
      <c r="D40" s="130">
        <v>61</v>
      </c>
      <c r="E40" s="470">
        <v>617</v>
      </c>
      <c r="F40" s="126"/>
      <c r="G40" s="125">
        <v>1</v>
      </c>
      <c r="H40" s="126" t="s">
        <v>372</v>
      </c>
      <c r="I40" s="297"/>
      <c r="J40" s="297"/>
      <c r="K40" s="126" t="s">
        <v>373</v>
      </c>
      <c r="L40" s="441">
        <v>20000</v>
      </c>
      <c r="M40" s="247">
        <v>10</v>
      </c>
      <c r="N40" s="746"/>
      <c r="O40" s="746"/>
      <c r="P40" s="222"/>
      <c r="Q40" s="210">
        <v>10</v>
      </c>
      <c r="R40" s="210"/>
      <c r="S40" s="222">
        <v>20000</v>
      </c>
      <c r="T40" s="223">
        <f t="shared" si="4"/>
        <v>0</v>
      </c>
    </row>
    <row r="41" spans="1:20" ht="12.75">
      <c r="A41" s="161">
        <v>23</v>
      </c>
      <c r="B41" s="136">
        <v>36889</v>
      </c>
      <c r="C41" s="181" t="s">
        <v>361</v>
      </c>
      <c r="D41" s="130">
        <v>61</v>
      </c>
      <c r="E41" s="470">
        <v>617</v>
      </c>
      <c r="F41" s="126">
        <v>126129</v>
      </c>
      <c r="G41" s="125">
        <v>1</v>
      </c>
      <c r="H41" s="191" t="s">
        <v>977</v>
      </c>
      <c r="I41" s="297"/>
      <c r="J41" s="297"/>
      <c r="K41" s="126" t="s">
        <v>373</v>
      </c>
      <c r="L41" s="441">
        <v>20000</v>
      </c>
      <c r="M41" s="247">
        <v>10</v>
      </c>
      <c r="N41" s="746"/>
      <c r="O41" s="746"/>
      <c r="P41" s="222"/>
      <c r="Q41" s="210">
        <v>10</v>
      </c>
      <c r="R41" s="210"/>
      <c r="S41" s="222">
        <v>20000</v>
      </c>
      <c r="T41" s="223">
        <f t="shared" si="4"/>
        <v>0</v>
      </c>
    </row>
    <row r="42" spans="1:20" ht="12.75">
      <c r="A42" s="122">
        <v>24</v>
      </c>
      <c r="B42" s="136">
        <v>36889</v>
      </c>
      <c r="C42" s="181" t="s">
        <v>361</v>
      </c>
      <c r="D42" s="130">
        <v>61</v>
      </c>
      <c r="E42" s="470">
        <v>617</v>
      </c>
      <c r="F42" s="126">
        <v>126127</v>
      </c>
      <c r="G42" s="125">
        <v>1</v>
      </c>
      <c r="H42" s="126" t="s">
        <v>372</v>
      </c>
      <c r="I42" s="297"/>
      <c r="J42" s="297"/>
      <c r="K42" s="126" t="s">
        <v>373</v>
      </c>
      <c r="L42" s="441">
        <v>20000</v>
      </c>
      <c r="M42" s="247">
        <v>10</v>
      </c>
      <c r="N42" s="746"/>
      <c r="O42" s="746"/>
      <c r="P42" s="222"/>
      <c r="Q42" s="210">
        <v>10</v>
      </c>
      <c r="R42" s="210"/>
      <c r="S42" s="222">
        <v>20000</v>
      </c>
      <c r="T42" s="223">
        <f t="shared" si="4"/>
        <v>0</v>
      </c>
    </row>
    <row r="43" spans="1:20" ht="12.75">
      <c r="A43" s="161">
        <v>25</v>
      </c>
      <c r="B43" s="136">
        <v>36889</v>
      </c>
      <c r="C43" s="181" t="s">
        <v>361</v>
      </c>
      <c r="D43" s="130">
        <v>61</v>
      </c>
      <c r="E43" s="470">
        <v>617</v>
      </c>
      <c r="F43" s="126">
        <v>126128</v>
      </c>
      <c r="G43" s="125">
        <v>1</v>
      </c>
      <c r="H43" s="191" t="s">
        <v>977</v>
      </c>
      <c r="I43" s="297"/>
      <c r="J43" s="297"/>
      <c r="K43" s="126" t="s">
        <v>373</v>
      </c>
      <c r="L43" s="441">
        <v>20000</v>
      </c>
      <c r="M43" s="247">
        <v>10</v>
      </c>
      <c r="N43" s="746"/>
      <c r="O43" s="746"/>
      <c r="P43" s="222"/>
      <c r="Q43" s="210">
        <v>10</v>
      </c>
      <c r="R43" s="210"/>
      <c r="S43" s="222">
        <v>20000</v>
      </c>
      <c r="T43" s="223">
        <f t="shared" si="4"/>
        <v>0</v>
      </c>
    </row>
    <row r="44" spans="1:20" ht="12.75">
      <c r="A44" s="161">
        <v>26</v>
      </c>
      <c r="B44" s="136">
        <v>36889</v>
      </c>
      <c r="C44" s="181" t="s">
        <v>361</v>
      </c>
      <c r="D44" s="130">
        <v>61</v>
      </c>
      <c r="E44" s="470">
        <v>617</v>
      </c>
      <c r="F44" s="126"/>
      <c r="G44" s="125">
        <v>1</v>
      </c>
      <c r="H44" s="126" t="s">
        <v>220</v>
      </c>
      <c r="I44" s="297"/>
      <c r="J44" s="297" t="s">
        <v>370</v>
      </c>
      <c r="K44" s="126" t="s">
        <v>373</v>
      </c>
      <c r="L44" s="441">
        <v>3800</v>
      </c>
      <c r="M44" s="247">
        <v>10</v>
      </c>
      <c r="N44" s="746"/>
      <c r="O44" s="746"/>
      <c r="P44" s="222"/>
      <c r="Q44" s="210">
        <v>10</v>
      </c>
      <c r="R44" s="210"/>
      <c r="S44" s="222">
        <v>3800</v>
      </c>
      <c r="T44" s="223">
        <f t="shared" si="4"/>
        <v>0</v>
      </c>
    </row>
    <row r="45" spans="1:20" ht="12.75">
      <c r="A45" s="122">
        <v>27</v>
      </c>
      <c r="B45" s="136">
        <v>36889</v>
      </c>
      <c r="C45" s="181" t="s">
        <v>361</v>
      </c>
      <c r="D45" s="130">
        <v>61</v>
      </c>
      <c r="E45" s="470">
        <v>617</v>
      </c>
      <c r="F45" s="126">
        <v>126131</v>
      </c>
      <c r="G45" s="125">
        <v>1</v>
      </c>
      <c r="H45" s="126" t="s">
        <v>260</v>
      </c>
      <c r="I45" s="297"/>
      <c r="J45" s="297"/>
      <c r="K45" s="126" t="s">
        <v>374</v>
      </c>
      <c r="L45" s="441">
        <v>5000</v>
      </c>
      <c r="M45" s="247">
        <v>10</v>
      </c>
      <c r="N45" s="746"/>
      <c r="O45" s="746"/>
      <c r="P45" s="222"/>
      <c r="Q45" s="210">
        <v>10</v>
      </c>
      <c r="R45" s="210"/>
      <c r="S45" s="222">
        <v>5000</v>
      </c>
      <c r="T45" s="223">
        <f t="shared" si="4"/>
        <v>0</v>
      </c>
    </row>
    <row r="46" spans="1:20" ht="12.75">
      <c r="A46" s="161">
        <v>28</v>
      </c>
      <c r="B46" s="136">
        <v>36889</v>
      </c>
      <c r="C46" s="181" t="s">
        <v>361</v>
      </c>
      <c r="D46" s="130">
        <v>61</v>
      </c>
      <c r="E46" s="470">
        <v>617</v>
      </c>
      <c r="F46" s="126">
        <v>126132</v>
      </c>
      <c r="G46" s="125">
        <v>1</v>
      </c>
      <c r="H46" s="126" t="s">
        <v>113</v>
      </c>
      <c r="I46" s="297"/>
      <c r="J46" s="297"/>
      <c r="K46" s="126" t="s">
        <v>374</v>
      </c>
      <c r="L46" s="441">
        <v>3800</v>
      </c>
      <c r="M46" s="247">
        <v>10</v>
      </c>
      <c r="N46" s="746"/>
      <c r="O46" s="746"/>
      <c r="P46" s="222"/>
      <c r="Q46" s="210">
        <v>10</v>
      </c>
      <c r="R46" s="210"/>
      <c r="S46" s="222">
        <v>3800</v>
      </c>
      <c r="T46" s="223">
        <f t="shared" si="4"/>
        <v>0</v>
      </c>
    </row>
    <row r="47" spans="1:20" ht="12.75">
      <c r="A47" s="161">
        <v>29</v>
      </c>
      <c r="B47" s="136">
        <v>36889</v>
      </c>
      <c r="C47" s="181" t="s">
        <v>361</v>
      </c>
      <c r="D47" s="130">
        <v>61</v>
      </c>
      <c r="E47" s="470">
        <v>617</v>
      </c>
      <c r="F47" s="126">
        <v>126137</v>
      </c>
      <c r="G47" s="125">
        <v>1</v>
      </c>
      <c r="H47" s="126" t="s">
        <v>260</v>
      </c>
      <c r="I47" s="297"/>
      <c r="J47" s="297"/>
      <c r="K47" s="126" t="s">
        <v>374</v>
      </c>
      <c r="L47" s="441">
        <v>3800</v>
      </c>
      <c r="M47" s="247">
        <v>10</v>
      </c>
      <c r="N47" s="746"/>
      <c r="O47" s="746"/>
      <c r="P47" s="222"/>
      <c r="Q47" s="210">
        <v>10</v>
      </c>
      <c r="R47" s="210"/>
      <c r="S47" s="222">
        <v>3800</v>
      </c>
      <c r="T47" s="223">
        <f t="shared" si="4"/>
        <v>0</v>
      </c>
    </row>
    <row r="48" spans="1:20" ht="12.75">
      <c r="A48" s="122">
        <v>30</v>
      </c>
      <c r="B48" s="136">
        <v>36889</v>
      </c>
      <c r="C48" s="181" t="s">
        <v>361</v>
      </c>
      <c r="D48" s="130">
        <v>61</v>
      </c>
      <c r="E48" s="470">
        <v>617</v>
      </c>
      <c r="F48" s="126"/>
      <c r="G48" s="125">
        <v>1</v>
      </c>
      <c r="H48" s="126" t="s">
        <v>113</v>
      </c>
      <c r="I48" s="297"/>
      <c r="J48" s="297"/>
      <c r="K48" s="126" t="s">
        <v>374</v>
      </c>
      <c r="L48" s="441">
        <v>20000</v>
      </c>
      <c r="M48" s="247">
        <v>10</v>
      </c>
      <c r="N48" s="746"/>
      <c r="O48" s="746"/>
      <c r="P48" s="222"/>
      <c r="Q48" s="210">
        <v>10</v>
      </c>
      <c r="R48" s="210"/>
      <c r="S48" s="222">
        <v>20000</v>
      </c>
      <c r="T48" s="223">
        <f t="shared" si="4"/>
        <v>0</v>
      </c>
    </row>
    <row r="49" spans="1:20" ht="12.75">
      <c r="A49" s="161">
        <v>31</v>
      </c>
      <c r="B49" s="136">
        <v>36889</v>
      </c>
      <c r="C49" s="181" t="s">
        <v>361</v>
      </c>
      <c r="D49" s="130">
        <v>61</v>
      </c>
      <c r="E49" s="470">
        <v>617</v>
      </c>
      <c r="F49" s="126"/>
      <c r="G49" s="125">
        <v>1</v>
      </c>
      <c r="H49" s="126" t="s">
        <v>220</v>
      </c>
      <c r="I49" s="297"/>
      <c r="J49" s="297" t="s">
        <v>370</v>
      </c>
      <c r="K49" s="126" t="s">
        <v>374</v>
      </c>
      <c r="L49" s="441">
        <v>20000</v>
      </c>
      <c r="M49" s="247">
        <v>10</v>
      </c>
      <c r="N49" s="746"/>
      <c r="O49" s="746"/>
      <c r="P49" s="222"/>
      <c r="Q49" s="210">
        <v>10</v>
      </c>
      <c r="R49" s="210"/>
      <c r="S49" s="222">
        <v>20000</v>
      </c>
      <c r="T49" s="223">
        <f t="shared" si="4"/>
        <v>0</v>
      </c>
    </row>
    <row r="50" spans="1:20" ht="12.75">
      <c r="A50" s="161">
        <v>32</v>
      </c>
      <c r="B50" s="136">
        <v>36889</v>
      </c>
      <c r="C50" s="181" t="s">
        <v>361</v>
      </c>
      <c r="D50" s="130">
        <v>61</v>
      </c>
      <c r="E50" s="470">
        <v>617</v>
      </c>
      <c r="F50" s="126"/>
      <c r="G50" s="125">
        <v>1</v>
      </c>
      <c r="H50" s="126" t="s">
        <v>220</v>
      </c>
      <c r="I50" s="297"/>
      <c r="J50" s="297" t="s">
        <v>370</v>
      </c>
      <c r="K50" s="126" t="s">
        <v>375</v>
      </c>
      <c r="L50" s="441">
        <v>3800</v>
      </c>
      <c r="M50" s="247">
        <v>10</v>
      </c>
      <c r="N50" s="746"/>
      <c r="O50" s="746"/>
      <c r="P50" s="222"/>
      <c r="Q50" s="210">
        <v>10</v>
      </c>
      <c r="R50" s="210"/>
      <c r="S50" s="222">
        <v>3800</v>
      </c>
      <c r="T50" s="223">
        <f t="shared" si="4"/>
        <v>0</v>
      </c>
    </row>
    <row r="51" spans="1:20" ht="12.75">
      <c r="A51" s="122">
        <v>33</v>
      </c>
      <c r="B51" s="136">
        <v>36889</v>
      </c>
      <c r="C51" s="181" t="s">
        <v>361</v>
      </c>
      <c r="D51" s="130">
        <v>61</v>
      </c>
      <c r="E51" s="470">
        <v>617</v>
      </c>
      <c r="F51" s="126">
        <v>126134</v>
      </c>
      <c r="G51" s="125">
        <v>1</v>
      </c>
      <c r="H51" s="126" t="s">
        <v>260</v>
      </c>
      <c r="I51" s="297"/>
      <c r="J51" s="297"/>
      <c r="K51" s="126" t="s">
        <v>375</v>
      </c>
      <c r="L51" s="441">
        <v>3800</v>
      </c>
      <c r="M51" s="247">
        <v>10</v>
      </c>
      <c r="N51" s="746"/>
      <c r="O51" s="746"/>
      <c r="P51" s="222"/>
      <c r="Q51" s="210">
        <v>10</v>
      </c>
      <c r="R51" s="210"/>
      <c r="S51" s="222">
        <v>3800</v>
      </c>
      <c r="T51" s="223">
        <f t="shared" si="4"/>
        <v>0</v>
      </c>
    </row>
    <row r="52" spans="1:20" ht="12.75">
      <c r="A52" s="161">
        <v>34</v>
      </c>
      <c r="B52" s="136">
        <v>36889</v>
      </c>
      <c r="C52" s="181" t="s">
        <v>361</v>
      </c>
      <c r="D52" s="130">
        <v>61</v>
      </c>
      <c r="E52" s="470">
        <v>617</v>
      </c>
      <c r="F52" s="126">
        <v>126135</v>
      </c>
      <c r="G52" s="125">
        <v>1</v>
      </c>
      <c r="H52" s="126" t="s">
        <v>260</v>
      </c>
      <c r="I52" s="297"/>
      <c r="J52" s="297"/>
      <c r="K52" s="126" t="s">
        <v>375</v>
      </c>
      <c r="L52" s="441">
        <v>400</v>
      </c>
      <c r="M52" s="247">
        <v>10</v>
      </c>
      <c r="N52" s="746"/>
      <c r="O52" s="746"/>
      <c r="P52" s="222"/>
      <c r="Q52" s="210">
        <v>10</v>
      </c>
      <c r="R52" s="210"/>
      <c r="S52" s="222">
        <v>400</v>
      </c>
      <c r="T52" s="223">
        <f t="shared" si="4"/>
        <v>0</v>
      </c>
    </row>
    <row r="53" spans="1:20" ht="12.75">
      <c r="A53" s="161">
        <v>35</v>
      </c>
      <c r="B53" s="136">
        <v>36889</v>
      </c>
      <c r="C53" s="181" t="s">
        <v>361</v>
      </c>
      <c r="D53" s="130">
        <v>61</v>
      </c>
      <c r="E53" s="470">
        <v>617</v>
      </c>
      <c r="F53" s="126">
        <v>126139</v>
      </c>
      <c r="G53" s="125">
        <v>1</v>
      </c>
      <c r="H53" s="126" t="s">
        <v>113</v>
      </c>
      <c r="I53" s="297"/>
      <c r="J53" s="297"/>
      <c r="K53" s="126" t="s">
        <v>375</v>
      </c>
      <c r="L53" s="441">
        <v>5000</v>
      </c>
      <c r="M53" s="247">
        <v>10</v>
      </c>
      <c r="N53" s="746"/>
      <c r="O53" s="746"/>
      <c r="P53" s="222"/>
      <c r="Q53" s="210">
        <v>10</v>
      </c>
      <c r="R53" s="210"/>
      <c r="S53" s="222">
        <v>5000</v>
      </c>
      <c r="T53" s="223">
        <f t="shared" si="4"/>
        <v>0</v>
      </c>
    </row>
    <row r="54" spans="1:20" ht="12.75">
      <c r="A54" s="122">
        <v>36</v>
      </c>
      <c r="B54" s="136">
        <v>36889</v>
      </c>
      <c r="C54" s="181" t="s">
        <v>361</v>
      </c>
      <c r="D54" s="130">
        <v>61</v>
      </c>
      <c r="E54" s="470">
        <v>617</v>
      </c>
      <c r="F54" s="126">
        <v>126140</v>
      </c>
      <c r="G54" s="125">
        <v>1</v>
      </c>
      <c r="H54" s="126" t="s">
        <v>113</v>
      </c>
      <c r="I54" s="297"/>
      <c r="J54" s="297"/>
      <c r="K54" s="126" t="s">
        <v>375</v>
      </c>
      <c r="L54" s="441">
        <v>3200</v>
      </c>
      <c r="M54" s="247">
        <v>10</v>
      </c>
      <c r="N54" s="746"/>
      <c r="O54" s="746"/>
      <c r="P54" s="222"/>
      <c r="Q54" s="210">
        <v>10</v>
      </c>
      <c r="R54" s="210"/>
      <c r="S54" s="222">
        <v>3200</v>
      </c>
      <c r="T54" s="223">
        <f t="shared" si="4"/>
        <v>0</v>
      </c>
    </row>
    <row r="55" spans="1:20" ht="12.75">
      <c r="A55" s="161">
        <v>37</v>
      </c>
      <c r="B55" s="136">
        <v>36889</v>
      </c>
      <c r="C55" s="181" t="s">
        <v>361</v>
      </c>
      <c r="D55" s="130">
        <v>61</v>
      </c>
      <c r="E55" s="470">
        <v>617</v>
      </c>
      <c r="F55" s="126">
        <v>126134</v>
      </c>
      <c r="G55" s="125">
        <v>1</v>
      </c>
      <c r="H55" s="126" t="s">
        <v>260</v>
      </c>
      <c r="I55" s="297"/>
      <c r="J55" s="297"/>
      <c r="K55" s="191" t="s">
        <v>851</v>
      </c>
      <c r="L55" s="441">
        <v>5100</v>
      </c>
      <c r="M55" s="247">
        <v>10</v>
      </c>
      <c r="N55" s="746"/>
      <c r="O55" s="746"/>
      <c r="P55" s="222"/>
      <c r="Q55" s="210">
        <v>10</v>
      </c>
      <c r="R55" s="210"/>
      <c r="S55" s="222">
        <v>5100</v>
      </c>
      <c r="T55" s="223">
        <f t="shared" si="4"/>
        <v>0</v>
      </c>
    </row>
    <row r="56" spans="1:20" ht="12.75">
      <c r="A56" s="161">
        <v>38</v>
      </c>
      <c r="B56" s="136">
        <v>36889</v>
      </c>
      <c r="C56" s="181" t="s">
        <v>361</v>
      </c>
      <c r="D56" s="130">
        <v>61</v>
      </c>
      <c r="E56" s="470">
        <v>617</v>
      </c>
      <c r="F56" s="126">
        <v>126145</v>
      </c>
      <c r="G56" s="125">
        <v>1</v>
      </c>
      <c r="H56" s="126" t="s">
        <v>113</v>
      </c>
      <c r="I56" s="297"/>
      <c r="J56" s="297"/>
      <c r="K56" s="191" t="s">
        <v>851</v>
      </c>
      <c r="L56" s="441">
        <v>5100</v>
      </c>
      <c r="M56" s="247">
        <v>10</v>
      </c>
      <c r="N56" s="746"/>
      <c r="O56" s="746"/>
      <c r="P56" s="222"/>
      <c r="Q56" s="210">
        <v>10</v>
      </c>
      <c r="R56" s="210"/>
      <c r="S56" s="222">
        <v>5100</v>
      </c>
      <c r="T56" s="223">
        <f t="shared" si="4"/>
        <v>0</v>
      </c>
    </row>
    <row r="57" spans="1:20" ht="12.75">
      <c r="A57" s="122">
        <v>39</v>
      </c>
      <c r="B57" s="136">
        <v>36889</v>
      </c>
      <c r="C57" s="181" t="s">
        <v>361</v>
      </c>
      <c r="D57" s="130">
        <v>61</v>
      </c>
      <c r="E57" s="470">
        <v>617</v>
      </c>
      <c r="F57" s="126"/>
      <c r="G57" s="125">
        <v>1</v>
      </c>
      <c r="H57" s="126" t="s">
        <v>113</v>
      </c>
      <c r="I57" s="297"/>
      <c r="J57" s="297"/>
      <c r="K57" s="191" t="s">
        <v>851</v>
      </c>
      <c r="L57" s="441">
        <v>320</v>
      </c>
      <c r="M57" s="247">
        <v>10</v>
      </c>
      <c r="N57" s="746"/>
      <c r="O57" s="746"/>
      <c r="P57" s="222"/>
      <c r="Q57" s="210">
        <v>10</v>
      </c>
      <c r="R57" s="210"/>
      <c r="S57" s="222">
        <v>320</v>
      </c>
      <c r="T57" s="223">
        <f t="shared" si="4"/>
        <v>0</v>
      </c>
    </row>
    <row r="58" spans="1:20" ht="12.75">
      <c r="A58" s="161">
        <v>40</v>
      </c>
      <c r="B58" s="136">
        <v>36889</v>
      </c>
      <c r="C58" s="181" t="s">
        <v>361</v>
      </c>
      <c r="D58" s="130">
        <v>61</v>
      </c>
      <c r="E58" s="470">
        <v>617</v>
      </c>
      <c r="F58" s="126"/>
      <c r="G58" s="125">
        <v>1</v>
      </c>
      <c r="H58" s="126" t="s">
        <v>260</v>
      </c>
      <c r="I58" s="297"/>
      <c r="J58" s="297"/>
      <c r="K58" s="191" t="s">
        <v>851</v>
      </c>
      <c r="L58" s="441">
        <v>3800</v>
      </c>
      <c r="M58" s="247">
        <v>10</v>
      </c>
      <c r="N58" s="746"/>
      <c r="O58" s="746"/>
      <c r="P58" s="222"/>
      <c r="Q58" s="210">
        <v>10</v>
      </c>
      <c r="R58" s="210"/>
      <c r="S58" s="222">
        <v>3800</v>
      </c>
      <c r="T58" s="223">
        <f t="shared" si="4"/>
        <v>0</v>
      </c>
    </row>
    <row r="59" spans="1:20" ht="12.75">
      <c r="A59" s="161">
        <v>41</v>
      </c>
      <c r="B59" s="136">
        <v>36889</v>
      </c>
      <c r="C59" s="181" t="s">
        <v>361</v>
      </c>
      <c r="D59" s="130">
        <v>61</v>
      </c>
      <c r="E59" s="470">
        <v>617</v>
      </c>
      <c r="F59" s="126"/>
      <c r="G59" s="125">
        <v>1</v>
      </c>
      <c r="H59" s="126" t="s">
        <v>220</v>
      </c>
      <c r="I59" s="297"/>
      <c r="J59" s="297" t="s">
        <v>370</v>
      </c>
      <c r="K59" s="191" t="s">
        <v>851</v>
      </c>
      <c r="L59" s="441">
        <v>2800</v>
      </c>
      <c r="M59" s="247">
        <v>10</v>
      </c>
      <c r="N59" s="746"/>
      <c r="O59" s="746"/>
      <c r="P59" s="222"/>
      <c r="Q59" s="210">
        <v>10</v>
      </c>
      <c r="R59" s="210"/>
      <c r="S59" s="222">
        <v>2800</v>
      </c>
      <c r="T59" s="223">
        <f t="shared" si="4"/>
        <v>0</v>
      </c>
    </row>
    <row r="60" spans="1:20" ht="12.75">
      <c r="A60" s="122">
        <v>42</v>
      </c>
      <c r="B60" s="136">
        <v>36889</v>
      </c>
      <c r="C60" s="181" t="s">
        <v>361</v>
      </c>
      <c r="D60" s="130">
        <v>61</v>
      </c>
      <c r="E60" s="470">
        <v>617</v>
      </c>
      <c r="F60" s="126">
        <v>126123</v>
      </c>
      <c r="G60" s="125">
        <v>1</v>
      </c>
      <c r="H60" s="126" t="s">
        <v>24</v>
      </c>
      <c r="I60" s="297"/>
      <c r="J60" s="297" t="s">
        <v>25</v>
      </c>
      <c r="K60" s="126" t="s">
        <v>376</v>
      </c>
      <c r="L60" s="441">
        <v>950</v>
      </c>
      <c r="M60" s="247">
        <v>10</v>
      </c>
      <c r="N60" s="746"/>
      <c r="O60" s="746"/>
      <c r="P60" s="222"/>
      <c r="Q60" s="210">
        <v>10</v>
      </c>
      <c r="R60" s="210"/>
      <c r="S60" s="222">
        <v>950</v>
      </c>
      <c r="T60" s="223">
        <f t="shared" si="4"/>
        <v>0</v>
      </c>
    </row>
    <row r="61" spans="1:20" ht="12.75">
      <c r="A61" s="161">
        <v>43</v>
      </c>
      <c r="B61" s="136">
        <v>36889</v>
      </c>
      <c r="C61" s="181" t="s">
        <v>361</v>
      </c>
      <c r="D61" s="130">
        <v>61</v>
      </c>
      <c r="E61" s="470">
        <v>617</v>
      </c>
      <c r="F61" s="126"/>
      <c r="G61" s="125">
        <v>2</v>
      </c>
      <c r="H61" s="126" t="s">
        <v>377</v>
      </c>
      <c r="I61" s="297"/>
      <c r="J61" s="297"/>
      <c r="K61" s="126" t="s">
        <v>376</v>
      </c>
      <c r="L61" s="441">
        <v>800</v>
      </c>
      <c r="M61" s="247">
        <v>10</v>
      </c>
      <c r="N61" s="746"/>
      <c r="O61" s="746"/>
      <c r="P61" s="222"/>
      <c r="Q61" s="210">
        <v>10</v>
      </c>
      <c r="R61" s="210"/>
      <c r="S61" s="222">
        <v>800</v>
      </c>
      <c r="T61" s="223">
        <f t="shared" si="4"/>
        <v>0</v>
      </c>
    </row>
    <row r="62" spans="1:20" ht="12.75">
      <c r="A62" s="161">
        <v>44</v>
      </c>
      <c r="B62" s="136">
        <v>36889</v>
      </c>
      <c r="C62" s="181" t="s">
        <v>361</v>
      </c>
      <c r="D62" s="130">
        <v>61</v>
      </c>
      <c r="E62" s="470">
        <v>617</v>
      </c>
      <c r="F62" s="126">
        <v>126106</v>
      </c>
      <c r="G62" s="125">
        <v>1</v>
      </c>
      <c r="H62" s="126" t="s">
        <v>379</v>
      </c>
      <c r="I62" s="297"/>
      <c r="J62" s="297" t="s">
        <v>19</v>
      </c>
      <c r="K62" s="126" t="s">
        <v>376</v>
      </c>
      <c r="L62" s="441">
        <v>6960</v>
      </c>
      <c r="M62" s="247">
        <v>10</v>
      </c>
      <c r="N62" s="746"/>
      <c r="O62" s="746"/>
      <c r="P62" s="222"/>
      <c r="Q62" s="210">
        <v>10</v>
      </c>
      <c r="R62" s="210"/>
      <c r="S62" s="222">
        <v>6960</v>
      </c>
      <c r="T62" s="223">
        <f t="shared" si="4"/>
        <v>0</v>
      </c>
    </row>
    <row r="63" spans="1:20" ht="12.75">
      <c r="A63" s="122">
        <v>45</v>
      </c>
      <c r="B63" s="136">
        <v>36889</v>
      </c>
      <c r="C63" s="181" t="s">
        <v>361</v>
      </c>
      <c r="D63" s="130">
        <v>61</v>
      </c>
      <c r="E63" s="470">
        <v>617</v>
      </c>
      <c r="F63" s="126"/>
      <c r="G63" s="125">
        <v>1</v>
      </c>
      <c r="H63" s="126" t="s">
        <v>381</v>
      </c>
      <c r="I63" s="297"/>
      <c r="J63" s="297"/>
      <c r="K63" s="126" t="s">
        <v>376</v>
      </c>
      <c r="L63" s="441">
        <v>1100</v>
      </c>
      <c r="M63" s="247">
        <v>10</v>
      </c>
      <c r="N63" s="746"/>
      <c r="O63" s="746"/>
      <c r="P63" s="222"/>
      <c r="Q63" s="210">
        <v>10</v>
      </c>
      <c r="R63" s="210"/>
      <c r="S63" s="222">
        <v>1100</v>
      </c>
      <c r="T63" s="223">
        <f t="shared" si="4"/>
        <v>0</v>
      </c>
    </row>
    <row r="64" spans="1:20" ht="12.75">
      <c r="A64" s="161">
        <v>46</v>
      </c>
      <c r="B64" s="136">
        <v>36889</v>
      </c>
      <c r="C64" s="181" t="s">
        <v>361</v>
      </c>
      <c r="D64" s="130">
        <v>61</v>
      </c>
      <c r="E64" s="470">
        <v>617</v>
      </c>
      <c r="F64" s="126"/>
      <c r="G64" s="125">
        <v>1</v>
      </c>
      <c r="H64" s="126" t="s">
        <v>194</v>
      </c>
      <c r="I64" s="297"/>
      <c r="J64" s="297" t="s">
        <v>126</v>
      </c>
      <c r="K64" s="126" t="s">
        <v>376</v>
      </c>
      <c r="L64" s="441">
        <v>1300</v>
      </c>
      <c r="M64" s="247">
        <v>10</v>
      </c>
      <c r="N64" s="746"/>
      <c r="O64" s="746"/>
      <c r="P64" s="222"/>
      <c r="Q64" s="210">
        <v>10</v>
      </c>
      <c r="R64" s="210"/>
      <c r="S64" s="222">
        <v>1300</v>
      </c>
      <c r="T64" s="223">
        <f t="shared" si="4"/>
        <v>0</v>
      </c>
    </row>
    <row r="65" spans="1:20" ht="12.75">
      <c r="A65" s="161">
        <v>47</v>
      </c>
      <c r="B65" s="136">
        <v>36889</v>
      </c>
      <c r="C65" s="181" t="s">
        <v>361</v>
      </c>
      <c r="D65" s="130">
        <v>61</v>
      </c>
      <c r="E65" s="470">
        <v>617</v>
      </c>
      <c r="F65" s="126">
        <v>126108</v>
      </c>
      <c r="G65" s="125">
        <v>1</v>
      </c>
      <c r="H65" s="126" t="s">
        <v>40</v>
      </c>
      <c r="I65" s="297"/>
      <c r="J65" s="297"/>
      <c r="K65" s="126" t="s">
        <v>376</v>
      </c>
      <c r="L65" s="438">
        <v>2177.29</v>
      </c>
      <c r="M65" s="247">
        <v>10</v>
      </c>
      <c r="N65" s="746"/>
      <c r="O65" s="746"/>
      <c r="P65" s="222"/>
      <c r="Q65" s="210">
        <v>10</v>
      </c>
      <c r="R65" s="210"/>
      <c r="S65" s="222">
        <v>2177.29</v>
      </c>
      <c r="T65" s="223">
        <f t="shared" si="4"/>
        <v>0</v>
      </c>
    </row>
    <row r="66" spans="1:20" ht="12.75">
      <c r="A66" s="122">
        <v>48</v>
      </c>
      <c r="B66" s="136">
        <v>36889</v>
      </c>
      <c r="C66" s="181" t="s">
        <v>361</v>
      </c>
      <c r="D66" s="130">
        <v>61</v>
      </c>
      <c r="E66" s="470">
        <v>617</v>
      </c>
      <c r="F66" s="126">
        <v>3486</v>
      </c>
      <c r="G66" s="125">
        <v>1</v>
      </c>
      <c r="H66" s="126" t="s">
        <v>382</v>
      </c>
      <c r="I66" s="297"/>
      <c r="J66" s="297"/>
      <c r="K66" s="126" t="s">
        <v>376</v>
      </c>
      <c r="L66" s="441">
        <v>850</v>
      </c>
      <c r="M66" s="247">
        <v>10</v>
      </c>
      <c r="N66" s="746"/>
      <c r="O66" s="746"/>
      <c r="P66" s="222"/>
      <c r="Q66" s="210">
        <v>10</v>
      </c>
      <c r="R66" s="210"/>
      <c r="S66" s="222">
        <v>850</v>
      </c>
      <c r="T66" s="223">
        <f t="shared" si="4"/>
        <v>0</v>
      </c>
    </row>
    <row r="67" spans="1:20" ht="12.75">
      <c r="A67" s="161">
        <v>49</v>
      </c>
      <c r="B67" s="136">
        <v>36889</v>
      </c>
      <c r="C67" s="181" t="s">
        <v>361</v>
      </c>
      <c r="D67" s="130">
        <v>61</v>
      </c>
      <c r="E67" s="470">
        <v>617</v>
      </c>
      <c r="F67" s="126"/>
      <c r="G67" s="125">
        <v>6</v>
      </c>
      <c r="H67" s="127" t="s">
        <v>609</v>
      </c>
      <c r="I67" s="297"/>
      <c r="J67" s="297"/>
      <c r="K67" s="126" t="s">
        <v>376</v>
      </c>
      <c r="L67" s="441">
        <v>2400</v>
      </c>
      <c r="M67" s="247">
        <v>10</v>
      </c>
      <c r="N67" s="746"/>
      <c r="O67" s="746"/>
      <c r="P67" s="222"/>
      <c r="Q67" s="210">
        <v>10</v>
      </c>
      <c r="R67" s="210"/>
      <c r="S67" s="222">
        <v>2400</v>
      </c>
      <c r="T67" s="223">
        <f t="shared" si="4"/>
        <v>0</v>
      </c>
    </row>
    <row r="68" spans="1:20" ht="12.75">
      <c r="A68" s="161">
        <v>50</v>
      </c>
      <c r="B68" s="136">
        <v>36889</v>
      </c>
      <c r="C68" s="181" t="s">
        <v>361</v>
      </c>
      <c r="D68" s="130">
        <v>61</v>
      </c>
      <c r="E68" s="470">
        <v>617</v>
      </c>
      <c r="F68" s="126">
        <v>126110</v>
      </c>
      <c r="G68" s="125">
        <v>1</v>
      </c>
      <c r="H68" s="127" t="s">
        <v>978</v>
      </c>
      <c r="I68" s="297"/>
      <c r="J68" s="297"/>
      <c r="K68" s="126" t="s">
        <v>376</v>
      </c>
      <c r="L68" s="441">
        <v>1200</v>
      </c>
      <c r="M68" s="247">
        <v>10</v>
      </c>
      <c r="N68" s="746"/>
      <c r="O68" s="746"/>
      <c r="P68" s="222"/>
      <c r="Q68" s="210">
        <v>10</v>
      </c>
      <c r="R68" s="210"/>
      <c r="S68" s="222">
        <v>1200</v>
      </c>
      <c r="T68" s="223">
        <f t="shared" si="4"/>
        <v>0</v>
      </c>
    </row>
    <row r="69" spans="1:20" ht="12.75">
      <c r="A69" s="122">
        <v>51</v>
      </c>
      <c r="B69" s="136">
        <v>36889</v>
      </c>
      <c r="C69" s="181" t="s">
        <v>361</v>
      </c>
      <c r="D69" s="130">
        <v>61</v>
      </c>
      <c r="E69" s="470">
        <v>617</v>
      </c>
      <c r="F69" s="126"/>
      <c r="G69" s="125">
        <v>1</v>
      </c>
      <c r="H69" s="126" t="s">
        <v>383</v>
      </c>
      <c r="I69" s="297"/>
      <c r="J69" s="297"/>
      <c r="K69" s="126" t="s">
        <v>376</v>
      </c>
      <c r="L69" s="524">
        <v>2000</v>
      </c>
      <c r="M69" s="247">
        <v>10</v>
      </c>
      <c r="N69" s="746"/>
      <c r="O69" s="746"/>
      <c r="P69" s="222"/>
      <c r="Q69" s="210">
        <v>10</v>
      </c>
      <c r="R69" s="210"/>
      <c r="S69" s="222">
        <v>2000</v>
      </c>
      <c r="T69" s="223">
        <f t="shared" si="4"/>
        <v>0</v>
      </c>
    </row>
    <row r="70" spans="1:20" ht="12.75">
      <c r="A70" s="161">
        <v>52</v>
      </c>
      <c r="B70" s="136">
        <v>38013</v>
      </c>
      <c r="C70" s="181" t="s">
        <v>361</v>
      </c>
      <c r="D70" s="130">
        <v>61</v>
      </c>
      <c r="E70" s="470">
        <v>617</v>
      </c>
      <c r="F70" s="126">
        <v>126032</v>
      </c>
      <c r="G70" s="124">
        <v>1</v>
      </c>
      <c r="H70" s="126" t="s">
        <v>171</v>
      </c>
      <c r="I70" s="138"/>
      <c r="J70" s="138" t="s">
        <v>19</v>
      </c>
      <c r="K70" s="126" t="s">
        <v>376</v>
      </c>
      <c r="L70" s="445">
        <v>4714.94</v>
      </c>
      <c r="M70" s="247">
        <v>10</v>
      </c>
      <c r="N70" s="222">
        <f>IF(M70=0,"N/A",+L70/M70)</f>
        <v>471.49399999999997</v>
      </c>
      <c r="O70" s="222">
        <f>IF(M70=0,"N/A",+N70/12)</f>
        <v>39.29116666666666</v>
      </c>
      <c r="P70" s="222"/>
      <c r="Q70" s="210">
        <v>9</v>
      </c>
      <c r="R70" s="210">
        <v>4</v>
      </c>
      <c r="S70" s="222">
        <f>IF(M70=0,"N/A",+N70*Q70+O70*R70)</f>
        <v>4400.6106666666665</v>
      </c>
      <c r="T70" s="223">
        <f t="shared" si="4"/>
        <v>314.3293333333331</v>
      </c>
    </row>
    <row r="71" spans="1:20" ht="12.75">
      <c r="A71" s="161">
        <v>53</v>
      </c>
      <c r="B71" s="136">
        <v>37015</v>
      </c>
      <c r="C71" s="181" t="s">
        <v>361</v>
      </c>
      <c r="D71" s="130">
        <v>61</v>
      </c>
      <c r="E71" s="470">
        <v>617</v>
      </c>
      <c r="F71" s="126">
        <v>34850</v>
      </c>
      <c r="G71" s="125">
        <v>1</v>
      </c>
      <c r="H71" s="126" t="s">
        <v>171</v>
      </c>
      <c r="I71" s="297"/>
      <c r="J71" s="297" t="s">
        <v>19</v>
      </c>
      <c r="K71" s="126" t="s">
        <v>376</v>
      </c>
      <c r="L71" s="524">
        <v>2494</v>
      </c>
      <c r="M71" s="247">
        <v>10</v>
      </c>
      <c r="N71" s="746"/>
      <c r="O71" s="746"/>
      <c r="P71" s="222"/>
      <c r="Q71" s="210">
        <v>10</v>
      </c>
      <c r="R71" s="210"/>
      <c r="S71" s="222">
        <v>2494</v>
      </c>
      <c r="T71" s="223">
        <f t="shared" si="4"/>
        <v>0</v>
      </c>
    </row>
    <row r="72" spans="1:20" ht="12.75">
      <c r="A72" s="122">
        <v>54</v>
      </c>
      <c r="B72" s="134">
        <v>41040</v>
      </c>
      <c r="C72" s="181" t="s">
        <v>356</v>
      </c>
      <c r="D72" s="130">
        <v>61</v>
      </c>
      <c r="E72" s="470">
        <v>617</v>
      </c>
      <c r="F72" s="126"/>
      <c r="G72" s="125">
        <v>1</v>
      </c>
      <c r="H72" s="126" t="s">
        <v>24</v>
      </c>
      <c r="I72" s="126"/>
      <c r="J72" s="126" t="s">
        <v>25</v>
      </c>
      <c r="K72" s="126" t="s">
        <v>384</v>
      </c>
      <c r="L72" s="699">
        <v>2949.99</v>
      </c>
      <c r="M72" s="247">
        <v>5</v>
      </c>
      <c r="N72" s="222">
        <f>IF(M72=0,"N/A",+L72/M72)</f>
        <v>589.9979999999999</v>
      </c>
      <c r="O72" s="222">
        <f>IF(M72=0,"N/A",+N72/12)</f>
        <v>49.16649999999999</v>
      </c>
      <c r="P72" s="222"/>
      <c r="Q72" s="210">
        <v>1</v>
      </c>
      <c r="R72" s="210"/>
      <c r="S72" s="222">
        <f>IF(M72=0,"N/A",+N72*Q72+O72*R72)</f>
        <v>589.9979999999999</v>
      </c>
      <c r="T72" s="223">
        <f>IF(M72=0,"N/A",+L72-S72)</f>
        <v>2359.9919999999997</v>
      </c>
    </row>
    <row r="73" spans="1:20" ht="12.75">
      <c r="A73" s="161">
        <v>55</v>
      </c>
      <c r="B73" s="134">
        <v>41040</v>
      </c>
      <c r="C73" s="181" t="s">
        <v>361</v>
      </c>
      <c r="D73" s="130">
        <v>61</v>
      </c>
      <c r="E73" s="470">
        <v>617</v>
      </c>
      <c r="F73" s="126"/>
      <c r="G73" s="125">
        <v>1</v>
      </c>
      <c r="H73" s="126" t="s">
        <v>24</v>
      </c>
      <c r="I73" s="126"/>
      <c r="J73" s="126" t="s">
        <v>25</v>
      </c>
      <c r="K73" s="126" t="s">
        <v>384</v>
      </c>
      <c r="L73" s="445">
        <v>2950</v>
      </c>
      <c r="M73" s="247">
        <v>5</v>
      </c>
      <c r="N73" s="222">
        <f>IF(M73=0,"N/A",+L73/M73)</f>
        <v>590</v>
      </c>
      <c r="O73" s="222">
        <f>IF(M73=0,"N/A",+N73/12)</f>
        <v>49.166666666666664</v>
      </c>
      <c r="P73" s="222"/>
      <c r="Q73" s="210">
        <v>1</v>
      </c>
      <c r="R73" s="210"/>
      <c r="S73" s="222">
        <f>IF(M73=0,"N/A",+N73*Q73+O73*R73)</f>
        <v>590</v>
      </c>
      <c r="T73" s="223">
        <f>IF(M73=0,"N/A",+L73-S73)</f>
        <v>2360</v>
      </c>
    </row>
    <row r="74" spans="1:20" ht="12.75">
      <c r="A74" s="161">
        <v>56</v>
      </c>
      <c r="B74" s="123">
        <v>38156</v>
      </c>
      <c r="C74" s="181" t="s">
        <v>361</v>
      </c>
      <c r="D74" s="130">
        <v>61</v>
      </c>
      <c r="E74" s="470">
        <v>617</v>
      </c>
      <c r="F74" s="126"/>
      <c r="G74" s="125">
        <v>13</v>
      </c>
      <c r="H74" s="126" t="s">
        <v>385</v>
      </c>
      <c r="I74" s="297"/>
      <c r="J74" s="297"/>
      <c r="K74" s="126" t="s">
        <v>384</v>
      </c>
      <c r="L74" s="438">
        <v>696</v>
      </c>
      <c r="M74" s="247">
        <v>10</v>
      </c>
      <c r="N74" s="222">
        <f>IF(M74=0,"N/A",+L74/M74)</f>
        <v>69.6</v>
      </c>
      <c r="O74" s="222">
        <f>IF(M74=0,"N/A",+N74/12)</f>
        <v>5.8</v>
      </c>
      <c r="P74" s="222"/>
      <c r="Q74" s="210">
        <v>8</v>
      </c>
      <c r="R74" s="210">
        <v>11</v>
      </c>
      <c r="S74" s="222">
        <f>IF(M74=0,"N/A",+N74*Q74+O74*R74)</f>
        <v>620.5999999999999</v>
      </c>
      <c r="T74" s="223">
        <f t="shared" si="4"/>
        <v>75.40000000000009</v>
      </c>
    </row>
    <row r="75" spans="1:20" ht="12.75">
      <c r="A75" s="122">
        <v>57</v>
      </c>
      <c r="B75" s="123">
        <v>38521</v>
      </c>
      <c r="C75" s="181" t="s">
        <v>361</v>
      </c>
      <c r="D75" s="181">
        <v>61</v>
      </c>
      <c r="E75" s="470">
        <v>617</v>
      </c>
      <c r="F75" s="126"/>
      <c r="G75" s="125">
        <v>56</v>
      </c>
      <c r="H75" s="127" t="s">
        <v>980</v>
      </c>
      <c r="I75" s="297"/>
      <c r="J75" s="297"/>
      <c r="K75" s="126" t="s">
        <v>384</v>
      </c>
      <c r="L75" s="700">
        <v>275</v>
      </c>
      <c r="M75" s="247">
        <v>10</v>
      </c>
      <c r="N75" s="222">
        <f>IF(M75=0,"N/A",+L75/M75)</f>
        <v>27.5</v>
      </c>
      <c r="O75" s="222">
        <f>IF(M75=0,"N/A",+N75/12)</f>
        <v>2.2916666666666665</v>
      </c>
      <c r="P75" s="222"/>
      <c r="Q75" s="210">
        <v>7</v>
      </c>
      <c r="R75" s="210">
        <v>11</v>
      </c>
      <c r="S75" s="222">
        <f>IF(M75=0,"N/A",+N75*Q75+O75*R75)</f>
        <v>217.70833333333334</v>
      </c>
      <c r="T75" s="223">
        <f t="shared" si="4"/>
        <v>57.29166666666666</v>
      </c>
    </row>
    <row r="76" spans="1:20" ht="12.75">
      <c r="A76" s="161">
        <v>58</v>
      </c>
      <c r="B76" s="123">
        <v>37434</v>
      </c>
      <c r="C76" s="181" t="s">
        <v>361</v>
      </c>
      <c r="D76" s="130">
        <v>61</v>
      </c>
      <c r="E76" s="470">
        <v>617</v>
      </c>
      <c r="F76" s="126"/>
      <c r="G76" s="125">
        <v>11</v>
      </c>
      <c r="H76" s="127" t="s">
        <v>610</v>
      </c>
      <c r="I76" s="297"/>
      <c r="J76" s="297"/>
      <c r="K76" s="126" t="s">
        <v>384</v>
      </c>
      <c r="L76" s="441">
        <v>1600</v>
      </c>
      <c r="M76" s="247">
        <v>10</v>
      </c>
      <c r="N76" s="746"/>
      <c r="O76" s="746"/>
      <c r="P76" s="222"/>
      <c r="Q76" s="210">
        <v>10</v>
      </c>
      <c r="R76" s="210"/>
      <c r="S76" s="222">
        <v>1600</v>
      </c>
      <c r="T76" s="223">
        <f t="shared" si="4"/>
        <v>0</v>
      </c>
    </row>
    <row r="77" spans="1:20" ht="12.75">
      <c r="A77" s="161">
        <v>59</v>
      </c>
      <c r="B77" s="123">
        <v>37434</v>
      </c>
      <c r="C77" s="181" t="s">
        <v>361</v>
      </c>
      <c r="D77" s="130">
        <v>61</v>
      </c>
      <c r="E77" s="470">
        <v>617</v>
      </c>
      <c r="F77" s="126"/>
      <c r="G77" s="125">
        <v>3</v>
      </c>
      <c r="H77" s="127" t="s">
        <v>613</v>
      </c>
      <c r="I77" s="297"/>
      <c r="J77" s="297"/>
      <c r="K77" s="126" t="s">
        <v>384</v>
      </c>
      <c r="L77" s="441">
        <v>1500</v>
      </c>
      <c r="M77" s="247">
        <v>10</v>
      </c>
      <c r="N77" s="746"/>
      <c r="O77" s="746"/>
      <c r="P77" s="222"/>
      <c r="Q77" s="210">
        <v>10</v>
      </c>
      <c r="R77" s="210"/>
      <c r="S77" s="222">
        <v>1500</v>
      </c>
      <c r="T77" s="223">
        <f t="shared" si="4"/>
        <v>0</v>
      </c>
    </row>
    <row r="78" spans="1:20" ht="12.75">
      <c r="A78" s="122">
        <v>60</v>
      </c>
      <c r="B78" s="123">
        <v>37434</v>
      </c>
      <c r="C78" s="181" t="s">
        <v>361</v>
      </c>
      <c r="D78" s="130">
        <v>61</v>
      </c>
      <c r="E78" s="470">
        <v>617</v>
      </c>
      <c r="F78" s="126"/>
      <c r="G78" s="125">
        <v>2</v>
      </c>
      <c r="H78" s="127" t="s">
        <v>614</v>
      </c>
      <c r="I78" s="297"/>
      <c r="J78" s="297"/>
      <c r="K78" s="126" t="s">
        <v>384</v>
      </c>
      <c r="L78" s="441">
        <v>800</v>
      </c>
      <c r="M78" s="247">
        <v>10</v>
      </c>
      <c r="N78" s="746"/>
      <c r="O78" s="746"/>
      <c r="P78" s="222"/>
      <c r="Q78" s="210">
        <v>10</v>
      </c>
      <c r="R78" s="210"/>
      <c r="S78" s="222">
        <v>800</v>
      </c>
      <c r="T78" s="223">
        <f t="shared" si="4"/>
        <v>0</v>
      </c>
    </row>
    <row r="79" spans="1:20" ht="12.75">
      <c r="A79" s="161">
        <v>61</v>
      </c>
      <c r="B79" s="123">
        <v>37434</v>
      </c>
      <c r="C79" s="181" t="s">
        <v>361</v>
      </c>
      <c r="D79" s="130">
        <v>61</v>
      </c>
      <c r="E79" s="470">
        <v>617</v>
      </c>
      <c r="F79" s="126"/>
      <c r="G79" s="125">
        <v>1</v>
      </c>
      <c r="H79" s="127" t="s">
        <v>709</v>
      </c>
      <c r="I79" s="297"/>
      <c r="J79" s="297"/>
      <c r="K79" s="126" t="s">
        <v>384</v>
      </c>
      <c r="L79" s="441">
        <v>1750</v>
      </c>
      <c r="M79" s="247">
        <v>10</v>
      </c>
      <c r="N79" s="746"/>
      <c r="O79" s="746"/>
      <c r="P79" s="222">
        <f>+O31+O32+O33+O34+O35+O36+O37+O39+O40+O41+O42+O43+O44+O45+O46+O47+O48+O49+O50+O51+O52+O53+O54+O55+O56+O57+O58+O59+O60+O61+O62+O63+O64+O65+O66+O67+O68+O69+O70+O71+O72+O73+O74+O75+O76+O77+O78+O79</f>
        <v>145.71599999999998</v>
      </c>
      <c r="Q79" s="210">
        <v>10</v>
      </c>
      <c r="R79" s="210"/>
      <c r="S79" s="222">
        <v>1750</v>
      </c>
      <c r="T79" s="223">
        <f t="shared" si="4"/>
        <v>0</v>
      </c>
    </row>
    <row r="80" spans="1:20" ht="12.75">
      <c r="A80" s="161">
        <v>62</v>
      </c>
      <c r="B80" s="411">
        <v>40787</v>
      </c>
      <c r="C80" s="181" t="s">
        <v>361</v>
      </c>
      <c r="D80" s="181">
        <v>61</v>
      </c>
      <c r="E80" s="452">
        <v>612</v>
      </c>
      <c r="F80" s="133"/>
      <c r="G80" s="133">
        <v>3</v>
      </c>
      <c r="H80" s="281" t="s">
        <v>852</v>
      </c>
      <c r="I80" s="127"/>
      <c r="J80" s="191"/>
      <c r="K80" s="195" t="s">
        <v>386</v>
      </c>
      <c r="L80" s="530">
        <v>29928</v>
      </c>
      <c r="M80" s="247">
        <v>5</v>
      </c>
      <c r="N80" s="308">
        <f>IF(M80=0,"N/A",+L80/M80)</f>
        <v>5985.6</v>
      </c>
      <c r="O80" s="222">
        <f>IF(M80=0,"N/A",+N80/12)</f>
        <v>498.8</v>
      </c>
      <c r="P80" s="222"/>
      <c r="Q80" s="210">
        <v>1</v>
      </c>
      <c r="R80" s="210">
        <v>8</v>
      </c>
      <c r="S80" s="222">
        <f>IF(M80=0,"N/A",+N80*Q80+O80*R80)</f>
        <v>9976</v>
      </c>
      <c r="T80" s="223">
        <f>IF(M80=0,"N/A",+L80-S80)</f>
        <v>19952</v>
      </c>
    </row>
    <row r="81" spans="1:20" ht="12.75">
      <c r="A81" s="122">
        <v>63</v>
      </c>
      <c r="B81" s="123">
        <v>39291</v>
      </c>
      <c r="C81" s="181" t="s">
        <v>361</v>
      </c>
      <c r="D81" s="130">
        <v>61</v>
      </c>
      <c r="E81" s="444">
        <v>612</v>
      </c>
      <c r="F81" s="126"/>
      <c r="G81" s="125">
        <v>1</v>
      </c>
      <c r="H81" s="127" t="s">
        <v>901</v>
      </c>
      <c r="I81" s="126"/>
      <c r="J81" s="126"/>
      <c r="K81" s="126" t="s">
        <v>386</v>
      </c>
      <c r="L81" s="445">
        <v>2161.02</v>
      </c>
      <c r="M81" s="247">
        <v>10</v>
      </c>
      <c r="N81" s="222">
        <f>IF(M81=0,"N/A",+L81/M81)</f>
        <v>216.102</v>
      </c>
      <c r="O81" s="222">
        <f>IF(M81=0,"N/A",+N81/12)</f>
        <v>18.0085</v>
      </c>
      <c r="P81" s="222">
        <f>+O80+O81</f>
        <v>516.8085</v>
      </c>
      <c r="Q81" s="210">
        <v>5</v>
      </c>
      <c r="R81" s="210">
        <v>10</v>
      </c>
      <c r="S81" s="222">
        <f>IF(M81=0,"N/A",+N81*Q81+O81*R81)</f>
        <v>1260.595</v>
      </c>
      <c r="T81" s="223">
        <f>IF(M81=0,"N/A",+L81-S81)</f>
        <v>900.425</v>
      </c>
    </row>
    <row r="82" spans="1:20" ht="12.75">
      <c r="A82" s="161">
        <v>64</v>
      </c>
      <c r="B82" s="123">
        <v>40099</v>
      </c>
      <c r="C82" s="181" t="s">
        <v>361</v>
      </c>
      <c r="D82" s="130">
        <v>61</v>
      </c>
      <c r="E82" s="470">
        <v>617</v>
      </c>
      <c r="F82" s="126"/>
      <c r="G82" s="125">
        <v>1</v>
      </c>
      <c r="H82" s="127" t="s">
        <v>480</v>
      </c>
      <c r="I82" s="297"/>
      <c r="J82" s="297"/>
      <c r="K82" s="126" t="s">
        <v>386</v>
      </c>
      <c r="L82" s="441">
        <v>4000</v>
      </c>
      <c r="M82" s="247">
        <v>10</v>
      </c>
      <c r="N82" s="222">
        <f>IF(M82=0,"N/A",+L82/M82)</f>
        <v>400</v>
      </c>
      <c r="O82" s="222">
        <f>IF(M82=0,"N/A",+N82/12)</f>
        <v>33.333333333333336</v>
      </c>
      <c r="P82" s="222"/>
      <c r="Q82" s="210">
        <v>3</v>
      </c>
      <c r="R82" s="210">
        <v>7</v>
      </c>
      <c r="S82" s="222">
        <f>IF(M82=0,"N/A",+N82*Q82+O82*R82)</f>
        <v>1433.3333333333333</v>
      </c>
      <c r="T82" s="223">
        <f t="shared" si="4"/>
        <v>2566.666666666667</v>
      </c>
    </row>
    <row r="83" spans="1:20" ht="12.75">
      <c r="A83" s="161">
        <v>65</v>
      </c>
      <c r="B83" s="123">
        <v>40099</v>
      </c>
      <c r="C83" s="181" t="s">
        <v>361</v>
      </c>
      <c r="D83" s="130">
        <v>61</v>
      </c>
      <c r="E83" s="470">
        <v>617</v>
      </c>
      <c r="F83" s="126"/>
      <c r="G83" s="125">
        <v>6</v>
      </c>
      <c r="H83" s="127" t="s">
        <v>611</v>
      </c>
      <c r="I83" s="297"/>
      <c r="J83" s="297"/>
      <c r="K83" s="126" t="s">
        <v>386</v>
      </c>
      <c r="L83" s="443">
        <v>24000</v>
      </c>
      <c r="M83" s="247">
        <v>10</v>
      </c>
      <c r="N83" s="222">
        <f>IF(M83=0,"N/A",+L83/M83)</f>
        <v>2400</v>
      </c>
      <c r="O83" s="222">
        <f>IF(M83=0,"N/A",+N83/12)</f>
        <v>200</v>
      </c>
      <c r="P83" s="222"/>
      <c r="Q83" s="210">
        <v>3</v>
      </c>
      <c r="R83" s="210">
        <v>7</v>
      </c>
      <c r="S83" s="222">
        <f>IF(M83=0,"N/A",+N83*Q83+O83*R83)</f>
        <v>8600</v>
      </c>
      <c r="T83" s="223">
        <f t="shared" si="4"/>
        <v>15400</v>
      </c>
    </row>
    <row r="84" spans="1:20" ht="12.75">
      <c r="A84" s="122">
        <v>66</v>
      </c>
      <c r="B84" s="123">
        <v>37473</v>
      </c>
      <c r="C84" s="181" t="s">
        <v>361</v>
      </c>
      <c r="D84" s="130">
        <v>61</v>
      </c>
      <c r="E84" s="470">
        <v>617</v>
      </c>
      <c r="F84" s="126"/>
      <c r="G84" s="125">
        <v>1</v>
      </c>
      <c r="H84" s="126" t="s">
        <v>96</v>
      </c>
      <c r="I84" s="297" t="s">
        <v>387</v>
      </c>
      <c r="J84" s="297" t="s">
        <v>43</v>
      </c>
      <c r="K84" s="126" t="s">
        <v>386</v>
      </c>
      <c r="L84" s="438">
        <v>1650</v>
      </c>
      <c r="M84" s="247">
        <v>10</v>
      </c>
      <c r="N84" s="746"/>
      <c r="O84" s="746"/>
      <c r="P84" s="222"/>
      <c r="Q84" s="210">
        <v>10</v>
      </c>
      <c r="R84" s="210"/>
      <c r="S84" s="222">
        <v>1650</v>
      </c>
      <c r="T84" s="223">
        <f t="shared" si="4"/>
        <v>0</v>
      </c>
    </row>
    <row r="85" spans="1:20" ht="12.75">
      <c r="A85" s="161">
        <v>67</v>
      </c>
      <c r="B85" s="123">
        <v>37015</v>
      </c>
      <c r="C85" s="181" t="s">
        <v>361</v>
      </c>
      <c r="D85" s="130">
        <v>61</v>
      </c>
      <c r="E85" s="470">
        <v>617</v>
      </c>
      <c r="F85" s="126"/>
      <c r="G85" s="125">
        <v>1</v>
      </c>
      <c r="H85" s="126" t="s">
        <v>186</v>
      </c>
      <c r="I85" s="297"/>
      <c r="J85" s="297"/>
      <c r="K85" s="126" t="s">
        <v>386</v>
      </c>
      <c r="L85" s="438">
        <v>1015</v>
      </c>
      <c r="M85" s="247">
        <v>10</v>
      </c>
      <c r="N85" s="746"/>
      <c r="O85" s="746"/>
      <c r="P85" s="222"/>
      <c r="Q85" s="210">
        <v>10</v>
      </c>
      <c r="R85" s="210"/>
      <c r="S85" s="222">
        <v>1015</v>
      </c>
      <c r="T85" s="223">
        <f aca="true" t="shared" si="5" ref="T85:T98">IF(M85=0,"N/A",+L85-S85)</f>
        <v>0</v>
      </c>
    </row>
    <row r="86" spans="1:20" ht="12.75">
      <c r="A86" s="161">
        <v>68</v>
      </c>
      <c r="B86" s="123">
        <v>39118</v>
      </c>
      <c r="C86" s="181" t="s">
        <v>361</v>
      </c>
      <c r="D86" s="130">
        <v>61</v>
      </c>
      <c r="E86" s="470">
        <v>617</v>
      </c>
      <c r="F86" s="126"/>
      <c r="G86" s="125">
        <v>1</v>
      </c>
      <c r="H86" s="126" t="s">
        <v>105</v>
      </c>
      <c r="I86" s="297"/>
      <c r="J86" s="297" t="s">
        <v>230</v>
      </c>
      <c r="K86" s="126" t="s">
        <v>386</v>
      </c>
      <c r="L86" s="438">
        <v>5695.25</v>
      </c>
      <c r="M86" s="247">
        <v>10</v>
      </c>
      <c r="N86" s="222">
        <f aca="true" t="shared" si="6" ref="N86:N97">IF(M86=0,"N/A",+L86/M86)</f>
        <v>569.525</v>
      </c>
      <c r="O86" s="222">
        <f aca="true" t="shared" si="7" ref="O86:O97">IF(M86=0,"N/A",+N86/12)</f>
        <v>47.46041666666667</v>
      </c>
      <c r="P86" s="222"/>
      <c r="Q86" s="210">
        <v>6</v>
      </c>
      <c r="R86" s="210">
        <v>4</v>
      </c>
      <c r="S86" s="222">
        <f aca="true" t="shared" si="8" ref="S86:S97">IF(M86=0,"N/A",+N86*Q86+O86*R86)</f>
        <v>3606.9916666666663</v>
      </c>
      <c r="T86" s="223">
        <f t="shared" si="5"/>
        <v>2088.2583333333337</v>
      </c>
    </row>
    <row r="87" spans="1:20" ht="13.5">
      <c r="A87" s="122">
        <v>69</v>
      </c>
      <c r="B87" s="411">
        <v>40836</v>
      </c>
      <c r="C87" s="181" t="s">
        <v>361</v>
      </c>
      <c r="D87" s="181">
        <v>61</v>
      </c>
      <c r="E87" s="470">
        <v>617</v>
      </c>
      <c r="F87" s="133"/>
      <c r="G87" s="133">
        <v>1</v>
      </c>
      <c r="H87" s="296" t="s">
        <v>228</v>
      </c>
      <c r="I87" s="130"/>
      <c r="J87" s="181" t="s">
        <v>848</v>
      </c>
      <c r="K87" s="127" t="s">
        <v>227</v>
      </c>
      <c r="L87" s="294">
        <v>2260</v>
      </c>
      <c r="M87" s="247">
        <v>10</v>
      </c>
      <c r="N87" s="613">
        <f t="shared" si="6"/>
        <v>226</v>
      </c>
      <c r="O87" s="222">
        <f t="shared" si="7"/>
        <v>18.833333333333332</v>
      </c>
      <c r="P87" s="222"/>
      <c r="Q87" s="210">
        <v>1</v>
      </c>
      <c r="R87" s="210">
        <v>8</v>
      </c>
      <c r="S87" s="222">
        <f t="shared" si="8"/>
        <v>376.66666666666663</v>
      </c>
      <c r="T87" s="223">
        <f t="shared" si="5"/>
        <v>1883.3333333333335</v>
      </c>
    </row>
    <row r="88" spans="1:20" ht="13.5">
      <c r="A88" s="161">
        <v>70</v>
      </c>
      <c r="B88" s="411">
        <v>38684</v>
      </c>
      <c r="C88" s="181" t="s">
        <v>361</v>
      </c>
      <c r="D88" s="181">
        <v>61</v>
      </c>
      <c r="E88" s="470">
        <v>617</v>
      </c>
      <c r="F88" s="133"/>
      <c r="G88" s="133">
        <v>1</v>
      </c>
      <c r="H88" s="296" t="s">
        <v>981</v>
      </c>
      <c r="I88" s="130"/>
      <c r="J88" s="181"/>
      <c r="K88" s="127" t="s">
        <v>227</v>
      </c>
      <c r="L88" s="701">
        <v>2875</v>
      </c>
      <c r="M88" s="247">
        <v>10</v>
      </c>
      <c r="N88" s="613">
        <f t="shared" si="6"/>
        <v>287.5</v>
      </c>
      <c r="O88" s="222">
        <f t="shared" si="7"/>
        <v>23.958333333333332</v>
      </c>
      <c r="P88" s="222"/>
      <c r="Q88" s="210">
        <v>7</v>
      </c>
      <c r="R88" s="210">
        <v>7</v>
      </c>
      <c r="S88" s="222">
        <f t="shared" si="8"/>
        <v>2180.2083333333335</v>
      </c>
      <c r="T88" s="223">
        <f t="shared" si="5"/>
        <v>694.7916666666665</v>
      </c>
    </row>
    <row r="89" spans="1:20" ht="12.75">
      <c r="A89" s="161">
        <v>71</v>
      </c>
      <c r="B89" s="123">
        <v>37434</v>
      </c>
      <c r="C89" s="181" t="s">
        <v>361</v>
      </c>
      <c r="D89" s="130">
        <v>61</v>
      </c>
      <c r="E89" s="470">
        <v>617</v>
      </c>
      <c r="F89" s="126"/>
      <c r="G89" s="125">
        <v>1</v>
      </c>
      <c r="H89" s="127" t="s">
        <v>979</v>
      </c>
      <c r="I89" s="297"/>
      <c r="J89" s="297"/>
      <c r="K89" s="127" t="s">
        <v>227</v>
      </c>
      <c r="L89" s="345">
        <v>400</v>
      </c>
      <c r="M89" s="247">
        <v>10</v>
      </c>
      <c r="N89" s="746"/>
      <c r="O89" s="746"/>
      <c r="P89" s="222"/>
      <c r="Q89" s="210">
        <v>10</v>
      </c>
      <c r="R89" s="210"/>
      <c r="S89" s="222">
        <v>400</v>
      </c>
      <c r="T89" s="223">
        <f>IF(M89=0,"N/A",+L89-S89)</f>
        <v>0</v>
      </c>
    </row>
    <row r="90" spans="1:20" ht="12.75">
      <c r="A90" s="122">
        <v>72</v>
      </c>
      <c r="B90" s="123">
        <v>36916</v>
      </c>
      <c r="C90" s="181" t="s">
        <v>361</v>
      </c>
      <c r="D90" s="130">
        <v>61</v>
      </c>
      <c r="E90" s="470">
        <v>617</v>
      </c>
      <c r="F90" s="126"/>
      <c r="G90" s="125">
        <v>1</v>
      </c>
      <c r="H90" s="126" t="s">
        <v>350</v>
      </c>
      <c r="I90" s="126"/>
      <c r="J90" s="126" t="s">
        <v>351</v>
      </c>
      <c r="K90" s="127" t="s">
        <v>227</v>
      </c>
      <c r="L90" s="139">
        <v>600</v>
      </c>
      <c r="M90" s="247">
        <v>3</v>
      </c>
      <c r="N90" s="746"/>
      <c r="O90" s="746"/>
      <c r="P90" s="222"/>
      <c r="Q90" s="210">
        <v>3</v>
      </c>
      <c r="R90" s="210"/>
      <c r="S90" s="222">
        <v>600</v>
      </c>
      <c r="T90" s="223">
        <f>IF(M90=0,"N/A",+L90-S90)</f>
        <v>0</v>
      </c>
    </row>
    <row r="91" spans="1:20" ht="12.75">
      <c r="A91" s="161">
        <v>73</v>
      </c>
      <c r="B91" s="123">
        <v>38128</v>
      </c>
      <c r="C91" s="181" t="s">
        <v>361</v>
      </c>
      <c r="D91" s="130">
        <v>61</v>
      </c>
      <c r="E91" s="470">
        <v>617</v>
      </c>
      <c r="F91" s="138"/>
      <c r="G91" s="124">
        <v>1</v>
      </c>
      <c r="H91" s="126" t="s">
        <v>359</v>
      </c>
      <c r="I91" s="138"/>
      <c r="J91" s="138" t="s">
        <v>360</v>
      </c>
      <c r="K91" s="127" t="s">
        <v>227</v>
      </c>
      <c r="L91" s="139">
        <v>10900</v>
      </c>
      <c r="M91" s="247">
        <v>10</v>
      </c>
      <c r="N91" s="222">
        <f>IF(M91=0,"N/A",+L91/M91)</f>
        <v>1090</v>
      </c>
      <c r="O91" s="222">
        <f>IF(M91=0,"N/A",+N91/12)</f>
        <v>90.83333333333333</v>
      </c>
      <c r="P91" s="222"/>
      <c r="Q91" s="210">
        <v>9</v>
      </c>
      <c r="R91" s="210"/>
      <c r="S91" s="222">
        <f>IF(M91=0,"N/A",+N91*Q91+O91*R91)</f>
        <v>9810</v>
      </c>
      <c r="T91" s="223">
        <f>IF(M91=0,"N/A",+L91-S91)</f>
        <v>1090</v>
      </c>
    </row>
    <row r="92" spans="1:20" ht="12.75">
      <c r="A92" s="161">
        <v>74</v>
      </c>
      <c r="B92" s="123">
        <v>39953</v>
      </c>
      <c r="C92" s="181" t="s">
        <v>361</v>
      </c>
      <c r="D92" s="130">
        <v>61</v>
      </c>
      <c r="E92" s="470">
        <v>617</v>
      </c>
      <c r="F92" s="126"/>
      <c r="G92" s="125">
        <v>1</v>
      </c>
      <c r="H92" s="127" t="s">
        <v>478</v>
      </c>
      <c r="I92" s="297"/>
      <c r="J92" s="295" t="s">
        <v>70</v>
      </c>
      <c r="K92" s="127" t="s">
        <v>227</v>
      </c>
      <c r="L92" s="438">
        <v>5994.99</v>
      </c>
      <c r="M92" s="247">
        <v>10</v>
      </c>
      <c r="N92" s="222">
        <f t="shared" si="6"/>
        <v>599.499</v>
      </c>
      <c r="O92" s="222">
        <f t="shared" si="7"/>
        <v>49.95825</v>
      </c>
      <c r="P92" s="222"/>
      <c r="Q92" s="210">
        <v>4</v>
      </c>
      <c r="R92" s="210"/>
      <c r="S92" s="222">
        <f t="shared" si="8"/>
        <v>2397.996</v>
      </c>
      <c r="T92" s="223">
        <f t="shared" si="5"/>
        <v>3596.9939999999997</v>
      </c>
    </row>
    <row r="93" spans="1:20" ht="12.75">
      <c r="A93" s="122">
        <v>75</v>
      </c>
      <c r="B93" s="123">
        <v>37434</v>
      </c>
      <c r="C93" s="181" t="s">
        <v>361</v>
      </c>
      <c r="D93" s="130">
        <v>61</v>
      </c>
      <c r="E93" s="470">
        <v>617</v>
      </c>
      <c r="F93" s="126"/>
      <c r="G93" s="125">
        <v>2</v>
      </c>
      <c r="H93" s="127" t="s">
        <v>612</v>
      </c>
      <c r="I93" s="297"/>
      <c r="J93" s="297"/>
      <c r="K93" s="126" t="s">
        <v>227</v>
      </c>
      <c r="L93" s="438">
        <v>180</v>
      </c>
      <c r="M93" s="247">
        <v>10</v>
      </c>
      <c r="N93" s="746"/>
      <c r="O93" s="746"/>
      <c r="P93" s="222"/>
      <c r="Q93" s="210">
        <v>10</v>
      </c>
      <c r="R93" s="210"/>
      <c r="S93" s="222">
        <v>180</v>
      </c>
      <c r="T93" s="223">
        <f t="shared" si="5"/>
        <v>0</v>
      </c>
    </row>
    <row r="94" spans="1:20" ht="12.75">
      <c r="A94" s="161">
        <v>76</v>
      </c>
      <c r="B94" s="123">
        <v>37434</v>
      </c>
      <c r="C94" s="181" t="s">
        <v>361</v>
      </c>
      <c r="D94" s="130">
        <v>61</v>
      </c>
      <c r="E94" s="470">
        <v>617</v>
      </c>
      <c r="F94" s="126"/>
      <c r="G94" s="125">
        <v>1</v>
      </c>
      <c r="H94" s="127" t="s">
        <v>708</v>
      </c>
      <c r="I94" s="297"/>
      <c r="J94" s="297"/>
      <c r="K94" s="126" t="s">
        <v>227</v>
      </c>
      <c r="L94" s="438">
        <v>300</v>
      </c>
      <c r="M94" s="247">
        <v>10</v>
      </c>
      <c r="N94" s="746"/>
      <c r="O94" s="746"/>
      <c r="P94" s="222"/>
      <c r="Q94" s="210">
        <v>10</v>
      </c>
      <c r="R94" s="210"/>
      <c r="S94" s="222">
        <v>300</v>
      </c>
      <c r="T94" s="223">
        <f t="shared" si="5"/>
        <v>0</v>
      </c>
    </row>
    <row r="95" spans="1:20" ht="12.75">
      <c r="A95" s="161">
        <v>77</v>
      </c>
      <c r="B95" s="411">
        <v>40310</v>
      </c>
      <c r="C95" s="181" t="s">
        <v>361</v>
      </c>
      <c r="D95" s="181">
        <v>61</v>
      </c>
      <c r="E95" s="470">
        <v>617</v>
      </c>
      <c r="F95" s="130"/>
      <c r="G95" s="130">
        <v>1</v>
      </c>
      <c r="H95" s="127" t="s">
        <v>684</v>
      </c>
      <c r="I95" s="127" t="s">
        <v>685</v>
      </c>
      <c r="J95" s="127" t="s">
        <v>388</v>
      </c>
      <c r="K95" s="297" t="s">
        <v>390</v>
      </c>
      <c r="L95" s="256">
        <v>18600</v>
      </c>
      <c r="M95" s="247">
        <v>10</v>
      </c>
      <c r="N95" s="308">
        <f t="shared" si="6"/>
        <v>1860</v>
      </c>
      <c r="O95" s="222">
        <f t="shared" si="7"/>
        <v>155</v>
      </c>
      <c r="P95" s="222"/>
      <c r="Q95" s="210">
        <v>3</v>
      </c>
      <c r="R95" s="210"/>
      <c r="S95" s="222">
        <f t="shared" si="8"/>
        <v>5580</v>
      </c>
      <c r="T95" s="223">
        <f t="shared" si="5"/>
        <v>13020</v>
      </c>
    </row>
    <row r="96" spans="1:20" ht="12.75">
      <c r="A96" s="122">
        <v>78</v>
      </c>
      <c r="B96" s="123">
        <v>38875</v>
      </c>
      <c r="C96" s="181" t="s">
        <v>361</v>
      </c>
      <c r="D96" s="130">
        <v>61</v>
      </c>
      <c r="E96" s="470">
        <v>617</v>
      </c>
      <c r="F96" s="126"/>
      <c r="G96" s="125">
        <v>1</v>
      </c>
      <c r="H96" s="126" t="s">
        <v>389</v>
      </c>
      <c r="I96" s="297"/>
      <c r="J96" s="297"/>
      <c r="K96" s="126" t="s">
        <v>390</v>
      </c>
      <c r="L96" s="438">
        <v>46632</v>
      </c>
      <c r="M96" s="247">
        <v>10</v>
      </c>
      <c r="N96" s="222">
        <f t="shared" si="6"/>
        <v>4663.2</v>
      </c>
      <c r="O96" s="222">
        <f t="shared" si="7"/>
        <v>388.59999999999997</v>
      </c>
      <c r="P96" s="222"/>
      <c r="Q96" s="210">
        <v>7</v>
      </c>
      <c r="R96" s="210"/>
      <c r="S96" s="222">
        <f t="shared" si="8"/>
        <v>32642.399999999998</v>
      </c>
      <c r="T96" s="223">
        <f t="shared" si="5"/>
        <v>13989.600000000002</v>
      </c>
    </row>
    <row r="97" spans="1:20" ht="12.75">
      <c r="A97" s="161">
        <v>79</v>
      </c>
      <c r="B97" s="123">
        <v>38875</v>
      </c>
      <c r="C97" s="181" t="s">
        <v>361</v>
      </c>
      <c r="D97" s="130">
        <v>61</v>
      </c>
      <c r="E97" s="470">
        <v>617</v>
      </c>
      <c r="F97" s="126"/>
      <c r="G97" s="125">
        <v>1</v>
      </c>
      <c r="H97" s="126" t="s">
        <v>389</v>
      </c>
      <c r="I97" s="297"/>
      <c r="J97" s="297"/>
      <c r="K97" s="126" t="s">
        <v>390</v>
      </c>
      <c r="L97" s="438">
        <v>26000</v>
      </c>
      <c r="M97" s="247">
        <v>10</v>
      </c>
      <c r="N97" s="222">
        <f t="shared" si="6"/>
        <v>2600</v>
      </c>
      <c r="O97" s="222">
        <f t="shared" si="7"/>
        <v>216.66666666666666</v>
      </c>
      <c r="P97" s="222"/>
      <c r="Q97" s="210">
        <v>7</v>
      </c>
      <c r="R97" s="210"/>
      <c r="S97" s="222">
        <f t="shared" si="8"/>
        <v>18200</v>
      </c>
      <c r="T97" s="223">
        <f t="shared" si="5"/>
        <v>7800</v>
      </c>
    </row>
    <row r="98" spans="1:20" ht="12.75">
      <c r="A98" s="161">
        <v>80</v>
      </c>
      <c r="B98" s="136">
        <v>37434</v>
      </c>
      <c r="C98" s="181" t="s">
        <v>361</v>
      </c>
      <c r="D98" s="130">
        <v>61</v>
      </c>
      <c r="E98" s="470">
        <v>617</v>
      </c>
      <c r="F98" s="126"/>
      <c r="G98" s="125">
        <v>1</v>
      </c>
      <c r="H98" s="126" t="s">
        <v>391</v>
      </c>
      <c r="I98" s="297"/>
      <c r="J98" s="297"/>
      <c r="K98" s="126" t="s">
        <v>390</v>
      </c>
      <c r="L98" s="441">
        <v>150000</v>
      </c>
      <c r="M98" s="247">
        <v>10</v>
      </c>
      <c r="N98" s="746">
        <f>SUM(N19:N97)</f>
        <v>44145.649999999994</v>
      </c>
      <c r="O98" s="746"/>
      <c r="P98" s="222">
        <f>+O82+O83+O84+O85+O86+O87+O88+O89+O90+O91+O92+O93+O94+O95+O96+O97+O98</f>
        <v>1224.6436666666666</v>
      </c>
      <c r="Q98" s="210">
        <v>10</v>
      </c>
      <c r="R98" s="210"/>
      <c r="S98" s="222">
        <v>150000</v>
      </c>
      <c r="T98" s="223">
        <f t="shared" si="5"/>
        <v>0</v>
      </c>
    </row>
    <row r="99" spans="1:20" ht="15">
      <c r="A99" s="108"/>
      <c r="B99" s="20"/>
      <c r="E99" s="283"/>
      <c r="L99" s="788">
        <f>SUM(L19:L98)</f>
        <v>764132.84</v>
      </c>
      <c r="M99" s="240"/>
      <c r="N99" s="262">
        <f>SUM(N20:N98)</f>
        <v>81091.29999999999</v>
      </c>
      <c r="O99" s="262">
        <f>SUM(O19:O98)</f>
        <v>3678.8041666666672</v>
      </c>
      <c r="P99" s="262">
        <f>SUM(P20:P98)</f>
        <v>3678.804166666667</v>
      </c>
      <c r="Q99" s="261"/>
      <c r="R99" s="261"/>
      <c r="S99" s="262">
        <f>SUM(S19:S98)</f>
        <v>589131.8619999998</v>
      </c>
      <c r="T99" s="259">
        <f>SUM(T19:T98)</f>
        <v>175000.978</v>
      </c>
    </row>
    <row r="100" spans="1:16" ht="12.75">
      <c r="A100" s="108"/>
      <c r="L100" s="80"/>
      <c r="P100" s="389"/>
    </row>
    <row r="101" spans="1:15" ht="12.75">
      <c r="A101" s="2"/>
      <c r="B101" s="68"/>
      <c r="C101" s="68"/>
      <c r="D101" s="68"/>
      <c r="E101" s="68"/>
      <c r="F101" s="81"/>
      <c r="G101" s="68"/>
      <c r="H101" s="68"/>
      <c r="I101" s="68"/>
      <c r="J101" s="81"/>
      <c r="K101" s="68"/>
      <c r="L101" s="82"/>
      <c r="O101" s="389"/>
    </row>
    <row r="102" spans="1:19" ht="12.75">
      <c r="A102" s="108"/>
      <c r="G102" s="21"/>
      <c r="I102" s="21"/>
      <c r="L102" s="80"/>
      <c r="S102" s="80"/>
    </row>
    <row r="103" spans="1:19" ht="12.75">
      <c r="A103" s="108"/>
      <c r="G103" s="21"/>
      <c r="I103" s="21"/>
      <c r="L103" s="80"/>
      <c r="S103" s="80"/>
    </row>
    <row r="104" spans="1:12" ht="12.75">
      <c r="A104" s="2"/>
      <c r="G104" s="21"/>
      <c r="I104" s="21"/>
      <c r="L104" s="80"/>
    </row>
    <row r="105" spans="1:19" ht="12.75">
      <c r="A105" s="108"/>
      <c r="G105" s="21"/>
      <c r="I105" s="21"/>
      <c r="L105" s="80"/>
      <c r="S105" s="80"/>
    </row>
    <row r="106" spans="2:13" ht="12.75">
      <c r="B106" s="31"/>
      <c r="C106" s="31"/>
      <c r="D106" s="73"/>
      <c r="E106" s="46"/>
      <c r="F106" s="46"/>
      <c r="G106" s="21"/>
      <c r="H106" s="47"/>
      <c r="I106" s="21"/>
      <c r="J106" s="21"/>
      <c r="K106" s="21"/>
      <c r="L106" s="21"/>
      <c r="M106" s="20"/>
    </row>
    <row r="107" spans="2:13" ht="12.75">
      <c r="B107" s="31"/>
      <c r="C107" s="31"/>
      <c r="D107" s="73"/>
      <c r="E107" s="46"/>
      <c r="F107" s="46"/>
      <c r="G107" s="21"/>
      <c r="H107" s="47"/>
      <c r="I107" s="21"/>
      <c r="J107" s="21"/>
      <c r="K107" s="21"/>
      <c r="L107" s="21"/>
      <c r="M107" s="20"/>
    </row>
    <row r="108" spans="12:13" ht="12.75">
      <c r="L108" s="20"/>
      <c r="M108" s="20"/>
    </row>
    <row r="109" spans="2:19" ht="12.75">
      <c r="B109" s="616" t="s">
        <v>53</v>
      </c>
      <c r="C109" s="813"/>
      <c r="D109" s="813"/>
      <c r="E109" s="813"/>
      <c r="F109" s="813"/>
      <c r="G109" s="48"/>
      <c r="H109" s="118"/>
      <c r="I109" s="118"/>
      <c r="J109" s="119"/>
      <c r="K109" s="282"/>
      <c r="L109" s="23"/>
      <c r="M109" s="20"/>
      <c r="O109" s="282"/>
      <c r="P109" s="119"/>
      <c r="Q109" s="265"/>
      <c r="R109" s="265"/>
      <c r="S109" s="265"/>
    </row>
    <row r="110" spans="2:19" ht="12.75">
      <c r="B110" s="810" t="s">
        <v>52</v>
      </c>
      <c r="C110" s="810"/>
      <c r="D110" s="810"/>
      <c r="E110" s="810"/>
      <c r="F110" s="810"/>
      <c r="G110" s="20"/>
      <c r="H110" s="810" t="s">
        <v>188</v>
      </c>
      <c r="I110" s="810"/>
      <c r="J110" s="810"/>
      <c r="K110" s="810"/>
      <c r="L110" s="50"/>
      <c r="M110" s="50"/>
      <c r="O110" s="810" t="s">
        <v>582</v>
      </c>
      <c r="P110" s="810"/>
      <c r="Q110" s="810"/>
      <c r="R110" s="810"/>
      <c r="S110" s="810"/>
    </row>
    <row r="111" spans="3:16" ht="12.75">
      <c r="C111" s="50"/>
      <c r="D111" s="50"/>
      <c r="E111" s="50"/>
      <c r="G111" s="811"/>
      <c r="H111" s="811"/>
      <c r="J111" s="20"/>
      <c r="K111" s="20"/>
      <c r="L111" s="20"/>
      <c r="M111" s="20"/>
      <c r="O111" s="20"/>
      <c r="P111" s="20"/>
    </row>
  </sheetData>
  <sheetProtection/>
  <mergeCells count="10">
    <mergeCell ref="C109:F109"/>
    <mergeCell ref="B110:F110"/>
    <mergeCell ref="H110:K110"/>
    <mergeCell ref="O110:S110"/>
    <mergeCell ref="G111:H111"/>
    <mergeCell ref="A10:T10"/>
    <mergeCell ref="A13:T13"/>
    <mergeCell ref="A12:T12"/>
    <mergeCell ref="A11:T11"/>
    <mergeCell ref="A14:T14"/>
  </mergeCells>
  <printOptions/>
  <pageMargins left="0.14027777777777778" right="0.14027777777777778" top="0.15" bottom="0.15" header="0.5118055555555556" footer="0.5118055555555556"/>
  <pageSetup fitToWidth="3" horizontalDpi="300" verticalDpi="300" orientation="landscape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7:T61"/>
  <sheetViews>
    <sheetView zoomScalePageLayoutView="0" workbookViewId="0" topLeftCell="A10">
      <selection activeCell="Q44" sqref="Q44"/>
    </sheetView>
  </sheetViews>
  <sheetFormatPr defaultColWidth="9.140625" defaultRowHeight="12.75"/>
  <cols>
    <col min="1" max="1" width="3.140625" style="0" customWidth="1"/>
    <col min="2" max="2" width="10.28125" style="0" customWidth="1"/>
    <col min="3" max="3" width="6.421875" style="0" customWidth="1"/>
    <col min="4" max="4" width="7.8515625" style="0" customWidth="1"/>
    <col min="5" max="5" width="6.8515625" style="0" customWidth="1"/>
    <col min="6" max="6" width="6.7109375" style="0" customWidth="1"/>
    <col min="7" max="7" width="4.28125" style="0" customWidth="1"/>
    <col min="8" max="8" width="28.28125" style="0" customWidth="1"/>
    <col min="9" max="9" width="5.7109375" style="0" customWidth="1"/>
    <col min="10" max="10" width="15.00390625" style="0" customWidth="1"/>
    <col min="11" max="11" width="17.7109375" style="0" customWidth="1"/>
    <col min="12" max="12" width="13.57421875" style="0" customWidth="1"/>
    <col min="13" max="13" width="5.28125" style="0" customWidth="1"/>
    <col min="14" max="14" width="11.57421875" style="0" customWidth="1"/>
    <col min="15" max="16" width="10.7109375" style="0" customWidth="1"/>
    <col min="17" max="17" width="7.140625" style="0" customWidth="1"/>
    <col min="18" max="18" width="6.00390625" style="0" customWidth="1"/>
    <col min="19" max="19" width="11.8515625" style="0" customWidth="1"/>
  </cols>
  <sheetData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1:20" ht="12.75">
      <c r="A12" s="812" t="s">
        <v>0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1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2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3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4" t="s">
        <v>1066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9" thickBot="1">
      <c r="A18" s="83" t="s">
        <v>4</v>
      </c>
      <c r="B18" s="84" t="s">
        <v>5</v>
      </c>
      <c r="C18" s="85" t="s">
        <v>6</v>
      </c>
      <c r="D18" s="86" t="s">
        <v>7</v>
      </c>
      <c r="E18" s="86" t="s">
        <v>8</v>
      </c>
      <c r="F18" s="83" t="s">
        <v>9</v>
      </c>
      <c r="G18" s="83" t="s">
        <v>10</v>
      </c>
      <c r="H18" s="83" t="s">
        <v>11</v>
      </c>
      <c r="I18" s="84" t="s">
        <v>12</v>
      </c>
      <c r="J18" s="83" t="s">
        <v>13</v>
      </c>
      <c r="K18" s="83" t="s">
        <v>957</v>
      </c>
      <c r="L18" s="83" t="s">
        <v>15</v>
      </c>
      <c r="M18" s="196" t="s">
        <v>583</v>
      </c>
      <c r="N18" s="197" t="s">
        <v>584</v>
      </c>
      <c r="O18" s="197" t="s">
        <v>585</v>
      </c>
      <c r="P18" s="197"/>
      <c r="Q18" s="198" t="s">
        <v>586</v>
      </c>
      <c r="R18" s="198" t="s">
        <v>587</v>
      </c>
      <c r="S18" s="199" t="s">
        <v>584</v>
      </c>
      <c r="T18" s="197" t="s">
        <v>588</v>
      </c>
    </row>
    <row r="19" spans="1:20" ht="13.5">
      <c r="A19" s="87"/>
      <c r="B19" s="88"/>
      <c r="C19" s="89"/>
      <c r="D19" s="89"/>
      <c r="E19" s="90" t="s">
        <v>7</v>
      </c>
      <c r="F19" s="91"/>
      <c r="G19" s="92"/>
      <c r="H19" s="91"/>
      <c r="I19" s="93"/>
      <c r="J19" s="94"/>
      <c r="K19" s="94"/>
      <c r="L19" s="95" t="s">
        <v>17</v>
      </c>
      <c r="M19" s="354" t="s">
        <v>589</v>
      </c>
      <c r="N19" s="355" t="s">
        <v>590</v>
      </c>
      <c r="O19" s="355" t="s">
        <v>591</v>
      </c>
      <c r="P19" s="355"/>
      <c r="Q19" s="356" t="s">
        <v>592</v>
      </c>
      <c r="R19" s="356" t="s">
        <v>593</v>
      </c>
      <c r="S19" s="357" t="s">
        <v>1051</v>
      </c>
      <c r="T19" s="355" t="s">
        <v>594</v>
      </c>
    </row>
    <row r="20" spans="1:20" ht="12.75">
      <c r="A20" s="122">
        <v>1</v>
      </c>
      <c r="B20" s="150">
        <v>2</v>
      </c>
      <c r="C20" s="154">
        <v>3</v>
      </c>
      <c r="D20" s="154">
        <v>4</v>
      </c>
      <c r="E20" s="154">
        <v>5</v>
      </c>
      <c r="F20" s="150">
        <v>6</v>
      </c>
      <c r="G20" s="150">
        <v>7</v>
      </c>
      <c r="H20" s="150">
        <v>8</v>
      </c>
      <c r="I20" s="150">
        <v>9</v>
      </c>
      <c r="J20" s="150">
        <v>10</v>
      </c>
      <c r="K20" s="150">
        <v>11</v>
      </c>
      <c r="L20" s="150">
        <v>12</v>
      </c>
      <c r="M20" s="150">
        <v>13</v>
      </c>
      <c r="N20" s="150">
        <v>14</v>
      </c>
      <c r="O20" s="150">
        <v>15</v>
      </c>
      <c r="P20" s="150"/>
      <c r="Q20" s="150">
        <v>16</v>
      </c>
      <c r="R20" s="150">
        <v>17</v>
      </c>
      <c r="S20" s="150">
        <v>18</v>
      </c>
      <c r="T20" s="150">
        <v>19</v>
      </c>
    </row>
    <row r="21" spans="1:20" ht="12.75">
      <c r="A21" s="122">
        <v>1</v>
      </c>
      <c r="B21" s="123">
        <v>40142</v>
      </c>
      <c r="C21" s="147">
        <v>8</v>
      </c>
      <c r="D21" s="182">
        <v>61</v>
      </c>
      <c r="E21" s="498">
        <v>614</v>
      </c>
      <c r="F21" s="127"/>
      <c r="G21" s="124">
        <v>1</v>
      </c>
      <c r="H21" s="127" t="s">
        <v>702</v>
      </c>
      <c r="I21" s="125"/>
      <c r="J21" s="127" t="s">
        <v>474</v>
      </c>
      <c r="K21" s="129" t="s">
        <v>392</v>
      </c>
      <c r="L21" s="128">
        <v>1631.99</v>
      </c>
      <c r="M21" s="247">
        <v>3</v>
      </c>
      <c r="N21" s="746"/>
      <c r="O21" s="746"/>
      <c r="P21" s="222"/>
      <c r="Q21" s="210">
        <v>3</v>
      </c>
      <c r="R21" s="210"/>
      <c r="S21" s="222">
        <v>1631.99</v>
      </c>
      <c r="T21" s="223">
        <f aca="true" t="shared" si="0" ref="T21:T39">IF(M21=0,"N/A",+L21-S21)</f>
        <v>0</v>
      </c>
    </row>
    <row r="22" spans="1:20" ht="12.75">
      <c r="A22" s="122">
        <v>2</v>
      </c>
      <c r="B22" s="123">
        <v>40015</v>
      </c>
      <c r="C22" s="124">
        <v>8</v>
      </c>
      <c r="D22" s="125">
        <v>61</v>
      </c>
      <c r="E22" s="463">
        <v>614</v>
      </c>
      <c r="F22" s="125"/>
      <c r="G22" s="125">
        <v>1</v>
      </c>
      <c r="H22" s="127" t="s">
        <v>471</v>
      </c>
      <c r="I22" s="125"/>
      <c r="J22" s="127" t="s">
        <v>472</v>
      </c>
      <c r="K22" s="129" t="s">
        <v>392</v>
      </c>
      <c r="L22" s="128">
        <v>3549.99</v>
      </c>
      <c r="M22" s="247">
        <v>3</v>
      </c>
      <c r="N22" s="746"/>
      <c r="O22" s="746"/>
      <c r="P22" s="222"/>
      <c r="Q22" s="210">
        <v>3</v>
      </c>
      <c r="R22" s="210"/>
      <c r="S22" s="222">
        <v>3549.99</v>
      </c>
      <c r="T22" s="223">
        <f t="shared" si="0"/>
        <v>0</v>
      </c>
    </row>
    <row r="23" spans="1:20" ht="12.75">
      <c r="A23" s="161">
        <v>3</v>
      </c>
      <c r="B23" s="123">
        <v>40142</v>
      </c>
      <c r="C23" s="147">
        <v>8</v>
      </c>
      <c r="D23" s="182">
        <v>61</v>
      </c>
      <c r="E23" s="498">
        <v>614</v>
      </c>
      <c r="F23" s="127"/>
      <c r="G23" s="124">
        <v>1</v>
      </c>
      <c r="H23" s="129" t="s">
        <v>488</v>
      </c>
      <c r="I23" s="129"/>
      <c r="J23" s="129" t="s">
        <v>489</v>
      </c>
      <c r="K23" s="129" t="s">
        <v>392</v>
      </c>
      <c r="L23" s="128">
        <v>6360</v>
      </c>
      <c r="M23" s="247">
        <v>3</v>
      </c>
      <c r="N23" s="746"/>
      <c r="O23" s="746"/>
      <c r="P23" s="222"/>
      <c r="Q23" s="210">
        <v>3</v>
      </c>
      <c r="R23" s="210"/>
      <c r="S23" s="222">
        <v>6360</v>
      </c>
      <c r="T23" s="223">
        <f t="shared" si="0"/>
        <v>0</v>
      </c>
    </row>
    <row r="24" spans="1:20" ht="12.75">
      <c r="A24" s="122">
        <v>4</v>
      </c>
      <c r="B24" s="123">
        <v>40142</v>
      </c>
      <c r="C24" s="147">
        <v>8</v>
      </c>
      <c r="D24" s="182">
        <v>61</v>
      </c>
      <c r="E24" s="498">
        <v>614</v>
      </c>
      <c r="F24" s="127"/>
      <c r="G24" s="124">
        <v>1</v>
      </c>
      <c r="H24" s="129" t="s">
        <v>90</v>
      </c>
      <c r="I24" s="129"/>
      <c r="J24" s="129" t="s">
        <v>78</v>
      </c>
      <c r="K24" s="129" t="s">
        <v>392</v>
      </c>
      <c r="L24" s="128">
        <v>140</v>
      </c>
      <c r="M24" s="247">
        <v>3</v>
      </c>
      <c r="N24" s="746"/>
      <c r="O24" s="746"/>
      <c r="P24" s="222"/>
      <c r="Q24" s="210">
        <v>3</v>
      </c>
      <c r="R24" s="210"/>
      <c r="S24" s="222">
        <v>140</v>
      </c>
      <c r="T24" s="223">
        <f t="shared" si="0"/>
        <v>0</v>
      </c>
    </row>
    <row r="25" spans="1:20" ht="12.75">
      <c r="A25" s="122">
        <v>5</v>
      </c>
      <c r="B25" s="123">
        <v>40142</v>
      </c>
      <c r="C25" s="147">
        <v>8</v>
      </c>
      <c r="D25" s="182">
        <v>61</v>
      </c>
      <c r="E25" s="498">
        <v>614</v>
      </c>
      <c r="F25" s="127"/>
      <c r="G25" s="124">
        <v>1</v>
      </c>
      <c r="H25" s="129" t="s">
        <v>393</v>
      </c>
      <c r="I25" s="129"/>
      <c r="J25" s="129" t="s">
        <v>490</v>
      </c>
      <c r="K25" s="129" t="s">
        <v>392</v>
      </c>
      <c r="L25" s="128">
        <v>410</v>
      </c>
      <c r="M25" s="247">
        <v>3</v>
      </c>
      <c r="N25" s="746"/>
      <c r="O25" s="746"/>
      <c r="P25" s="222"/>
      <c r="Q25" s="210">
        <v>3</v>
      </c>
      <c r="R25" s="210"/>
      <c r="S25" s="222">
        <v>410</v>
      </c>
      <c r="T25" s="223">
        <f t="shared" si="0"/>
        <v>0</v>
      </c>
    </row>
    <row r="26" spans="1:20" ht="12.75">
      <c r="A26" s="161">
        <v>6</v>
      </c>
      <c r="B26" s="134">
        <v>40960</v>
      </c>
      <c r="C26" s="147">
        <v>8</v>
      </c>
      <c r="D26" s="182">
        <v>61</v>
      </c>
      <c r="E26" s="498">
        <v>614</v>
      </c>
      <c r="F26" s="127"/>
      <c r="G26" s="124">
        <v>1</v>
      </c>
      <c r="H26" s="129" t="s">
        <v>31</v>
      </c>
      <c r="I26" s="129"/>
      <c r="J26" s="281" t="s">
        <v>75</v>
      </c>
      <c r="K26" s="129" t="s">
        <v>392</v>
      </c>
      <c r="L26" s="128">
        <v>1690</v>
      </c>
      <c r="M26" s="247">
        <v>3</v>
      </c>
      <c r="N26" s="222">
        <f>IF(M26=0,"N/A",+L26/M26)</f>
        <v>563.3333333333334</v>
      </c>
      <c r="O26" s="222">
        <f>IF(M26=0,"N/A",+N26/12)</f>
        <v>46.94444444444445</v>
      </c>
      <c r="P26" s="222"/>
      <c r="Q26" s="210">
        <v>1</v>
      </c>
      <c r="R26" s="210">
        <v>4</v>
      </c>
      <c r="S26" s="222">
        <f>IF(M26=0,"N/A",+N26*Q26+O26*R26)</f>
        <v>751.1111111111112</v>
      </c>
      <c r="T26" s="223">
        <f>IF(M26=0,"N/A",+L26-S26)</f>
        <v>938.8888888888888</v>
      </c>
    </row>
    <row r="27" spans="1:20" ht="12.75">
      <c r="A27" s="122">
        <v>7</v>
      </c>
      <c r="B27" s="123">
        <v>40142</v>
      </c>
      <c r="C27" s="147">
        <v>8</v>
      </c>
      <c r="D27" s="182">
        <v>61</v>
      </c>
      <c r="E27" s="498">
        <v>614</v>
      </c>
      <c r="F27" s="127"/>
      <c r="G27" s="124">
        <v>1</v>
      </c>
      <c r="H27" s="129" t="s">
        <v>31</v>
      </c>
      <c r="I27" s="129"/>
      <c r="J27" s="129" t="s">
        <v>33</v>
      </c>
      <c r="K27" s="129" t="s">
        <v>392</v>
      </c>
      <c r="L27" s="128">
        <v>1420</v>
      </c>
      <c r="M27" s="247">
        <v>3</v>
      </c>
      <c r="N27" s="746"/>
      <c r="O27" s="746"/>
      <c r="P27" s="222"/>
      <c r="Q27" s="210">
        <v>3</v>
      </c>
      <c r="R27" s="210"/>
      <c r="S27" s="222">
        <v>1420</v>
      </c>
      <c r="T27" s="223">
        <f t="shared" si="0"/>
        <v>0</v>
      </c>
    </row>
    <row r="28" spans="1:20" ht="12.75">
      <c r="A28" s="122">
        <v>8</v>
      </c>
      <c r="B28" s="123">
        <v>40142</v>
      </c>
      <c r="C28" s="147">
        <v>8</v>
      </c>
      <c r="D28" s="182">
        <v>61</v>
      </c>
      <c r="E28" s="498">
        <v>614</v>
      </c>
      <c r="F28" s="127"/>
      <c r="G28" s="124">
        <v>1</v>
      </c>
      <c r="H28" s="129" t="s">
        <v>32</v>
      </c>
      <c r="I28" s="129"/>
      <c r="J28" s="129"/>
      <c r="K28" s="129" t="s">
        <v>392</v>
      </c>
      <c r="L28" s="128">
        <v>10872.19</v>
      </c>
      <c r="M28" s="247">
        <v>3</v>
      </c>
      <c r="N28" s="746"/>
      <c r="O28" s="746"/>
      <c r="P28" s="222">
        <f>+O21+O22+O23+O24+O25+O26+O27+O28</f>
        <v>46.94444444444445</v>
      </c>
      <c r="Q28" s="210">
        <v>3</v>
      </c>
      <c r="R28" s="210"/>
      <c r="S28" s="222">
        <v>10872.19</v>
      </c>
      <c r="T28" s="223">
        <f t="shared" si="0"/>
        <v>0</v>
      </c>
    </row>
    <row r="29" spans="1:20" ht="12.75">
      <c r="A29" s="161">
        <v>9</v>
      </c>
      <c r="B29" s="136">
        <v>40409</v>
      </c>
      <c r="C29" s="124">
        <v>8</v>
      </c>
      <c r="D29" s="181">
        <v>61</v>
      </c>
      <c r="E29" s="474">
        <v>616</v>
      </c>
      <c r="F29" s="133"/>
      <c r="G29" s="133">
        <v>1</v>
      </c>
      <c r="H29" s="191" t="s">
        <v>348</v>
      </c>
      <c r="I29" s="127"/>
      <c r="J29" s="191" t="s">
        <v>667</v>
      </c>
      <c r="K29" s="129" t="s">
        <v>392</v>
      </c>
      <c r="L29" s="293">
        <v>5336</v>
      </c>
      <c r="M29" s="247">
        <v>3</v>
      </c>
      <c r="N29" s="308">
        <f>IF(M29=0,"N/A",+L29/M29)</f>
        <v>1778.6666666666667</v>
      </c>
      <c r="O29" s="222">
        <f>IF(M29=0,"N/A",+N29/12)</f>
        <v>148.22222222222223</v>
      </c>
      <c r="P29" s="222">
        <f>+O29</f>
        <v>148.22222222222223</v>
      </c>
      <c r="Q29" s="210">
        <v>2</v>
      </c>
      <c r="R29" s="210">
        <v>10</v>
      </c>
      <c r="S29" s="222">
        <f>IF(M29=0,"N/A",+N29*Q29+O29*R29)</f>
        <v>5039.555555555556</v>
      </c>
      <c r="T29" s="223">
        <f t="shared" si="0"/>
        <v>296.44444444444434</v>
      </c>
    </row>
    <row r="30" spans="1:20" ht="12.75">
      <c r="A30" s="122">
        <v>10</v>
      </c>
      <c r="B30" s="123">
        <v>36816</v>
      </c>
      <c r="C30" s="147">
        <v>8</v>
      </c>
      <c r="D30" s="182">
        <v>61</v>
      </c>
      <c r="E30" s="497">
        <v>617</v>
      </c>
      <c r="F30" s="127"/>
      <c r="G30" s="124">
        <v>1</v>
      </c>
      <c r="H30" s="129" t="s">
        <v>402</v>
      </c>
      <c r="I30" s="129"/>
      <c r="J30" s="129" t="s">
        <v>19</v>
      </c>
      <c r="K30" s="129" t="s">
        <v>392</v>
      </c>
      <c r="L30" s="128">
        <v>8574.72</v>
      </c>
      <c r="M30" s="247">
        <v>10</v>
      </c>
      <c r="N30" s="746"/>
      <c r="O30" s="746"/>
      <c r="P30" s="222"/>
      <c r="Q30" s="210">
        <v>10</v>
      </c>
      <c r="R30" s="210"/>
      <c r="S30" s="222">
        <v>8574.72</v>
      </c>
      <c r="T30" s="223">
        <f t="shared" si="0"/>
        <v>0</v>
      </c>
    </row>
    <row r="31" spans="1:20" ht="12.75">
      <c r="A31" s="122">
        <v>11</v>
      </c>
      <c r="B31" s="123">
        <v>36819</v>
      </c>
      <c r="C31" s="147">
        <v>8</v>
      </c>
      <c r="D31" s="182">
        <v>61</v>
      </c>
      <c r="E31" s="497">
        <v>617</v>
      </c>
      <c r="F31" s="127">
        <v>127969</v>
      </c>
      <c r="G31" s="124">
        <v>1</v>
      </c>
      <c r="H31" s="129" t="s">
        <v>56</v>
      </c>
      <c r="I31" s="129"/>
      <c r="J31" s="129" t="s">
        <v>25</v>
      </c>
      <c r="K31" s="129" t="s">
        <v>392</v>
      </c>
      <c r="L31" s="128">
        <v>1295</v>
      </c>
      <c r="M31" s="247">
        <v>5</v>
      </c>
      <c r="N31" s="746"/>
      <c r="O31" s="746"/>
      <c r="P31" s="222"/>
      <c r="Q31" s="210">
        <v>5</v>
      </c>
      <c r="R31" s="210"/>
      <c r="S31" s="222">
        <v>1295</v>
      </c>
      <c r="T31" s="223">
        <f t="shared" si="0"/>
        <v>0</v>
      </c>
    </row>
    <row r="32" spans="1:20" ht="12.75">
      <c r="A32" s="161">
        <v>12</v>
      </c>
      <c r="B32" s="123">
        <v>37434</v>
      </c>
      <c r="C32" s="147">
        <v>8</v>
      </c>
      <c r="D32" s="182">
        <v>61</v>
      </c>
      <c r="E32" s="497">
        <v>617</v>
      </c>
      <c r="F32" s="127">
        <v>127601</v>
      </c>
      <c r="G32" s="124">
        <v>1</v>
      </c>
      <c r="H32" s="129" t="s">
        <v>24</v>
      </c>
      <c r="I32" s="129" t="s">
        <v>394</v>
      </c>
      <c r="J32" s="129" t="s">
        <v>25</v>
      </c>
      <c r="K32" s="129" t="s">
        <v>392</v>
      </c>
      <c r="L32" s="128">
        <v>950</v>
      </c>
      <c r="M32" s="247">
        <v>5</v>
      </c>
      <c r="N32" s="746"/>
      <c r="O32" s="746"/>
      <c r="P32" s="222"/>
      <c r="Q32" s="210">
        <v>5</v>
      </c>
      <c r="R32" s="210"/>
      <c r="S32" s="222">
        <v>950</v>
      </c>
      <c r="T32" s="223">
        <f t="shared" si="0"/>
        <v>0</v>
      </c>
    </row>
    <row r="33" spans="1:20" ht="12.75">
      <c r="A33" s="122">
        <v>13</v>
      </c>
      <c r="B33" s="123">
        <v>36819</v>
      </c>
      <c r="C33" s="147">
        <v>8</v>
      </c>
      <c r="D33" s="182">
        <v>61</v>
      </c>
      <c r="E33" s="497">
        <v>617</v>
      </c>
      <c r="F33" s="127"/>
      <c r="G33" s="124">
        <v>1</v>
      </c>
      <c r="H33" s="127" t="s">
        <v>56</v>
      </c>
      <c r="I33" s="129"/>
      <c r="J33" s="127" t="s">
        <v>25</v>
      </c>
      <c r="K33" s="129" t="s">
        <v>392</v>
      </c>
      <c r="L33" s="128">
        <v>1295</v>
      </c>
      <c r="M33" s="247">
        <v>5</v>
      </c>
      <c r="N33" s="746"/>
      <c r="O33" s="746"/>
      <c r="P33" s="222"/>
      <c r="Q33" s="210">
        <v>5</v>
      </c>
      <c r="R33" s="210"/>
      <c r="S33" s="222">
        <v>1295</v>
      </c>
      <c r="T33" s="223">
        <f t="shared" si="0"/>
        <v>0</v>
      </c>
    </row>
    <row r="34" spans="1:20" ht="12.75">
      <c r="A34" s="122">
        <v>14</v>
      </c>
      <c r="B34" s="123">
        <v>37015</v>
      </c>
      <c r="C34" s="147">
        <v>8</v>
      </c>
      <c r="D34" s="182">
        <v>61</v>
      </c>
      <c r="E34" s="497">
        <v>617</v>
      </c>
      <c r="F34" s="127"/>
      <c r="G34" s="124">
        <v>1</v>
      </c>
      <c r="H34" s="127" t="s">
        <v>395</v>
      </c>
      <c r="I34" s="129"/>
      <c r="J34" s="127" t="s">
        <v>19</v>
      </c>
      <c r="K34" s="129" t="s">
        <v>392</v>
      </c>
      <c r="L34" s="128">
        <v>1015</v>
      </c>
      <c r="M34" s="247">
        <v>10</v>
      </c>
      <c r="N34" s="746"/>
      <c r="O34" s="746"/>
      <c r="P34" s="222"/>
      <c r="Q34" s="210">
        <v>10</v>
      </c>
      <c r="R34" s="210"/>
      <c r="S34" s="222">
        <v>1015</v>
      </c>
      <c r="T34" s="223">
        <f t="shared" si="0"/>
        <v>0</v>
      </c>
    </row>
    <row r="35" spans="1:20" ht="12.75">
      <c r="A35" s="161">
        <v>15</v>
      </c>
      <c r="B35" s="123">
        <v>36816</v>
      </c>
      <c r="C35" s="147">
        <v>8</v>
      </c>
      <c r="D35" s="182">
        <v>61</v>
      </c>
      <c r="E35" s="497">
        <v>617</v>
      </c>
      <c r="F35" s="127"/>
      <c r="G35" s="124">
        <v>1</v>
      </c>
      <c r="H35" s="127" t="s">
        <v>396</v>
      </c>
      <c r="I35" s="129"/>
      <c r="J35" s="127" t="s">
        <v>19</v>
      </c>
      <c r="K35" s="129" t="s">
        <v>392</v>
      </c>
      <c r="L35" s="227">
        <v>800</v>
      </c>
      <c r="M35" s="247">
        <v>10</v>
      </c>
      <c r="N35" s="746"/>
      <c r="O35" s="746"/>
      <c r="P35" s="222"/>
      <c r="Q35" s="210">
        <v>10</v>
      </c>
      <c r="R35" s="210"/>
      <c r="S35" s="222">
        <v>800</v>
      </c>
      <c r="T35" s="223">
        <f t="shared" si="0"/>
        <v>0</v>
      </c>
    </row>
    <row r="36" spans="1:20" ht="12.75">
      <c r="A36" s="122">
        <v>16</v>
      </c>
      <c r="B36" s="136">
        <v>40200</v>
      </c>
      <c r="C36" s="124">
        <v>8</v>
      </c>
      <c r="D36" s="181">
        <v>61</v>
      </c>
      <c r="E36" s="479">
        <v>617</v>
      </c>
      <c r="F36" s="150"/>
      <c r="G36" s="181">
        <v>1</v>
      </c>
      <c r="H36" s="129" t="s">
        <v>333</v>
      </c>
      <c r="I36" s="129"/>
      <c r="J36" s="129" t="s">
        <v>19</v>
      </c>
      <c r="K36" s="281" t="s">
        <v>392</v>
      </c>
      <c r="L36" s="294">
        <v>3835.54</v>
      </c>
      <c r="M36" s="247">
        <v>10</v>
      </c>
      <c r="N36" s="308">
        <f>IF(M36=0,"N/A",+L36/M36)</f>
        <v>383.554</v>
      </c>
      <c r="O36" s="222">
        <f>IF(M36=0,"N/A",+N36/12)</f>
        <v>31.962833333333332</v>
      </c>
      <c r="P36" s="222"/>
      <c r="Q36" s="210">
        <v>3</v>
      </c>
      <c r="R36" s="210">
        <v>5</v>
      </c>
      <c r="S36" s="222">
        <f>IF(M36=0,"N/A",+N36*Q36+O36*R36)</f>
        <v>1310.4761666666664</v>
      </c>
      <c r="T36" s="223">
        <f t="shared" si="0"/>
        <v>2525.0638333333336</v>
      </c>
    </row>
    <row r="37" spans="1:20" ht="12.75">
      <c r="A37" s="122">
        <v>17</v>
      </c>
      <c r="B37" s="162">
        <v>40389</v>
      </c>
      <c r="C37" s="124">
        <v>8</v>
      </c>
      <c r="D37" s="181">
        <v>61</v>
      </c>
      <c r="E37" s="479">
        <v>617</v>
      </c>
      <c r="F37" s="133"/>
      <c r="G37" s="133">
        <v>1</v>
      </c>
      <c r="H37" s="129" t="s">
        <v>26</v>
      </c>
      <c r="I37" s="127"/>
      <c r="J37" s="127" t="s">
        <v>618</v>
      </c>
      <c r="K37" s="129" t="s">
        <v>392</v>
      </c>
      <c r="L37" s="293">
        <v>8133.51</v>
      </c>
      <c r="M37" s="247">
        <v>10</v>
      </c>
      <c r="N37" s="308">
        <f>IF(M37=0,"N/A",+L37/M37)</f>
        <v>813.351</v>
      </c>
      <c r="O37" s="222">
        <f>IF(M37=0,"N/A",+N37/12)</f>
        <v>67.77925</v>
      </c>
      <c r="P37" s="222"/>
      <c r="Q37" s="210">
        <v>2</v>
      </c>
      <c r="R37" s="210">
        <v>11</v>
      </c>
      <c r="S37" s="222">
        <f>IF(M37=0,"N/A",+N37*Q37+O37*R37)</f>
        <v>2372.2737500000003</v>
      </c>
      <c r="T37" s="223">
        <f t="shared" si="0"/>
        <v>5761.23625</v>
      </c>
    </row>
    <row r="38" spans="1:20" ht="12.75">
      <c r="A38" s="161">
        <v>18</v>
      </c>
      <c r="B38" s="123">
        <v>38013</v>
      </c>
      <c r="C38" s="182">
        <v>8</v>
      </c>
      <c r="D38" s="182">
        <v>61</v>
      </c>
      <c r="E38" s="482">
        <v>617</v>
      </c>
      <c r="F38" s="446">
        <v>127580</v>
      </c>
      <c r="G38" s="137">
        <v>1</v>
      </c>
      <c r="H38" s="194" t="s">
        <v>26</v>
      </c>
      <c r="I38" s="194"/>
      <c r="J38" s="194" t="s">
        <v>19</v>
      </c>
      <c r="K38" s="129" t="s">
        <v>392</v>
      </c>
      <c r="L38" s="420">
        <v>2508.8</v>
      </c>
      <c r="M38" s="247">
        <v>10</v>
      </c>
      <c r="N38" s="222">
        <f>IF(M38=0,"N/A",+L38/M38)</f>
        <v>250.88000000000002</v>
      </c>
      <c r="O38" s="222">
        <f>IF(M38=0,"N/A",+N38/12)</f>
        <v>20.90666666666667</v>
      </c>
      <c r="P38" s="222"/>
      <c r="Q38" s="210">
        <v>9</v>
      </c>
      <c r="R38" s="210">
        <v>5</v>
      </c>
      <c r="S38" s="222">
        <f>IF(M38=0,"N/A",+N38*Q38+O38*R38)</f>
        <v>2362.4533333333334</v>
      </c>
      <c r="T38" s="223">
        <f t="shared" si="0"/>
        <v>146.3466666666668</v>
      </c>
    </row>
    <row r="39" spans="1:20" ht="12.75">
      <c r="A39" s="122">
        <v>19</v>
      </c>
      <c r="B39" s="123">
        <v>36399</v>
      </c>
      <c r="C39" s="147">
        <v>8</v>
      </c>
      <c r="D39" s="182">
        <v>61</v>
      </c>
      <c r="E39" s="497">
        <v>617</v>
      </c>
      <c r="F39" s="127">
        <v>127581</v>
      </c>
      <c r="G39" s="124">
        <v>1</v>
      </c>
      <c r="H39" s="129" t="s">
        <v>26</v>
      </c>
      <c r="I39" s="129"/>
      <c r="J39" s="129" t="s">
        <v>238</v>
      </c>
      <c r="K39" s="129" t="s">
        <v>392</v>
      </c>
      <c r="L39" s="128">
        <v>2332.8</v>
      </c>
      <c r="M39" s="247">
        <v>10</v>
      </c>
      <c r="N39" s="746"/>
      <c r="O39" s="746"/>
      <c r="P39" s="222">
        <f>+O30+O31+O32+O33+O34+O35+O36+O37+O38+O39</f>
        <v>120.64875</v>
      </c>
      <c r="Q39" s="210">
        <v>10</v>
      </c>
      <c r="R39" s="210"/>
      <c r="S39" s="222">
        <v>2332.8</v>
      </c>
      <c r="T39" s="223">
        <f t="shared" si="0"/>
        <v>0</v>
      </c>
    </row>
    <row r="40" spans="1:20" ht="15">
      <c r="A40" s="2"/>
      <c r="B40" s="225"/>
      <c r="C40" s="148"/>
      <c r="D40" s="228"/>
      <c r="E40" s="148"/>
      <c r="F40" s="59"/>
      <c r="G40" s="49"/>
      <c r="H40" s="59"/>
      <c r="I40" s="20"/>
      <c r="J40" s="59"/>
      <c r="K40" s="20"/>
      <c r="L40" s="226">
        <f>SUM(L21:L39)</f>
        <v>62150.54000000001</v>
      </c>
      <c r="M40" s="251"/>
      <c r="N40" s="267">
        <f>SUM(N21:N39)</f>
        <v>3789.7850000000003</v>
      </c>
      <c r="O40" s="267">
        <f>SUM(O21:O39)</f>
        <v>315.8154166666667</v>
      </c>
      <c r="P40" s="267">
        <f>SUM(P21:P39)</f>
        <v>315.8154166666667</v>
      </c>
      <c r="Q40" s="269"/>
      <c r="R40" s="269"/>
      <c r="S40" s="267">
        <f>SUM(S21:S39)</f>
        <v>52482.559916666665</v>
      </c>
      <c r="T40" s="268">
        <f>SUM(T21:T39)</f>
        <v>9667.980083333334</v>
      </c>
    </row>
    <row r="41" spans="1:20" ht="12.75">
      <c r="A41" s="2"/>
      <c r="B41" s="225"/>
      <c r="C41" s="148"/>
      <c r="D41" s="228"/>
      <c r="E41" s="148"/>
      <c r="F41" s="59"/>
      <c r="G41" s="49"/>
      <c r="H41" s="59"/>
      <c r="I41" s="59"/>
      <c r="J41" s="59"/>
      <c r="K41" s="20"/>
      <c r="L41" s="226"/>
      <c r="M41" s="213"/>
      <c r="N41" s="214"/>
      <c r="O41" s="214"/>
      <c r="P41" s="214"/>
      <c r="Q41" s="215"/>
      <c r="R41" s="215"/>
      <c r="S41" s="216"/>
      <c r="T41" s="217"/>
    </row>
    <row r="42" spans="1:20" ht="12.75">
      <c r="A42" s="2"/>
      <c r="B42" s="225"/>
      <c r="C42" s="148"/>
      <c r="D42" s="228"/>
      <c r="E42" s="148"/>
      <c r="F42" s="59"/>
      <c r="G42" s="49"/>
      <c r="H42" s="59"/>
      <c r="I42" s="59"/>
      <c r="J42" s="59"/>
      <c r="K42" s="20"/>
      <c r="L42" s="226"/>
      <c r="M42" s="213"/>
      <c r="N42" s="214"/>
      <c r="O42" s="214"/>
      <c r="P42" s="214"/>
      <c r="Q42" s="215"/>
      <c r="R42" s="215"/>
      <c r="S42" s="216"/>
      <c r="T42" s="217"/>
    </row>
    <row r="43" spans="1:20" ht="12.75">
      <c r="A43" s="2"/>
      <c r="B43" s="225"/>
      <c r="C43" s="148"/>
      <c r="D43" s="228"/>
      <c r="E43" s="148"/>
      <c r="F43" s="59"/>
      <c r="G43" s="49"/>
      <c r="H43" s="59"/>
      <c r="I43" s="59"/>
      <c r="J43" s="59"/>
      <c r="K43" s="20"/>
      <c r="L43" s="226"/>
      <c r="M43" s="213"/>
      <c r="N43" s="214"/>
      <c r="O43" s="214"/>
      <c r="P43" s="214"/>
      <c r="Q43" s="215"/>
      <c r="R43" s="215"/>
      <c r="S43" s="216"/>
      <c r="T43" s="217"/>
    </row>
    <row r="44" spans="1:20" ht="12.75">
      <c r="A44" s="2"/>
      <c r="B44" s="225"/>
      <c r="C44" s="148"/>
      <c r="D44" s="228"/>
      <c r="E44" s="148"/>
      <c r="F44" s="59"/>
      <c r="G44" s="49"/>
      <c r="H44" s="59"/>
      <c r="I44" s="59"/>
      <c r="J44" s="59"/>
      <c r="K44" s="20"/>
      <c r="L44" s="226"/>
      <c r="M44" s="213"/>
      <c r="N44" s="214"/>
      <c r="O44" s="214"/>
      <c r="P44" s="214"/>
      <c r="Q44" s="215"/>
      <c r="R44" s="215"/>
      <c r="S44" s="216"/>
      <c r="T44" s="217"/>
    </row>
    <row r="45" spans="1:20" ht="12.75">
      <c r="A45" s="2"/>
      <c r="B45" s="225"/>
      <c r="C45" s="148"/>
      <c r="D45" s="228"/>
      <c r="E45" s="148"/>
      <c r="F45" s="59"/>
      <c r="G45" s="49"/>
      <c r="H45" s="59"/>
      <c r="I45" s="59"/>
      <c r="J45" s="59"/>
      <c r="K45" s="20"/>
      <c r="L45" s="226"/>
      <c r="M45" s="213"/>
      <c r="N45" s="214"/>
      <c r="O45" s="214"/>
      <c r="P45" s="214"/>
      <c r="Q45" s="215"/>
      <c r="R45" s="215"/>
      <c r="S45" s="216"/>
      <c r="T45" s="217"/>
    </row>
    <row r="46" spans="1:13" ht="12.75">
      <c r="A46" s="2"/>
      <c r="B46" s="31"/>
      <c r="C46" s="31"/>
      <c r="D46" s="73"/>
      <c r="E46" s="46"/>
      <c r="F46" s="46"/>
      <c r="G46" s="21"/>
      <c r="H46" s="47"/>
      <c r="I46" s="21"/>
      <c r="J46" s="21"/>
      <c r="K46" s="21"/>
      <c r="L46" s="21"/>
      <c r="M46" s="20"/>
    </row>
    <row r="47" spans="1:13" ht="12.75">
      <c r="A47" s="2"/>
      <c r="L47" s="20"/>
      <c r="M47" s="20"/>
    </row>
    <row r="48" spans="1:19" ht="12.75">
      <c r="A48" s="2"/>
      <c r="B48" s="616" t="s">
        <v>53</v>
      </c>
      <c r="C48" s="813"/>
      <c r="D48" s="813"/>
      <c r="E48" s="813"/>
      <c r="F48" s="813"/>
      <c r="G48" s="48"/>
      <c r="H48" s="118"/>
      <c r="I48" s="118"/>
      <c r="J48" s="119"/>
      <c r="K48" s="282"/>
      <c r="L48" s="23"/>
      <c r="M48" s="20"/>
      <c r="O48" s="282"/>
      <c r="P48" s="119"/>
      <c r="Q48" s="265"/>
      <c r="R48" s="265"/>
      <c r="S48" s="265"/>
    </row>
    <row r="49" spans="2:19" ht="12.75">
      <c r="B49" s="810" t="s">
        <v>52</v>
      </c>
      <c r="C49" s="810"/>
      <c r="D49" s="810"/>
      <c r="E49" s="810"/>
      <c r="F49" s="810"/>
      <c r="G49" s="20"/>
      <c r="H49" s="810" t="s">
        <v>188</v>
      </c>
      <c r="I49" s="810"/>
      <c r="J49" s="810"/>
      <c r="K49" s="810"/>
      <c r="L49" s="50"/>
      <c r="M49" s="50"/>
      <c r="O49" s="810" t="s">
        <v>582</v>
      </c>
      <c r="P49" s="810"/>
      <c r="Q49" s="810"/>
      <c r="R49" s="810"/>
      <c r="S49" s="810"/>
    </row>
    <row r="50" spans="3:16" ht="12.75">
      <c r="C50" s="50"/>
      <c r="D50" s="50"/>
      <c r="E50" s="50"/>
      <c r="G50" s="811"/>
      <c r="H50" s="811"/>
      <c r="J50" s="20"/>
      <c r="K50" s="20"/>
      <c r="L50" s="20"/>
      <c r="M50" s="20"/>
      <c r="O50" s="20"/>
      <c r="P50" s="20"/>
    </row>
    <row r="61" spans="1:13" ht="12.75">
      <c r="A61" s="2"/>
      <c r="B61" s="70"/>
      <c r="C61" s="70"/>
      <c r="D61" s="70"/>
      <c r="E61" s="70"/>
      <c r="F61" s="70"/>
      <c r="G61" s="70"/>
      <c r="H61" s="71"/>
      <c r="I61" s="70"/>
      <c r="J61" s="70"/>
      <c r="K61" s="72"/>
      <c r="L61" s="72"/>
      <c r="M61" s="20"/>
    </row>
  </sheetData>
  <sheetProtection/>
  <mergeCells count="10">
    <mergeCell ref="O49:S49"/>
    <mergeCell ref="G50:H50"/>
    <mergeCell ref="A12:T12"/>
    <mergeCell ref="A13:T13"/>
    <mergeCell ref="A14:T14"/>
    <mergeCell ref="A15:T15"/>
    <mergeCell ref="A16:T16"/>
    <mergeCell ref="C48:F48"/>
    <mergeCell ref="B49:F49"/>
    <mergeCell ref="H49:K49"/>
  </mergeCells>
  <printOptions/>
  <pageMargins left="0.24" right="0" top="0.19652777777777777" bottom="0.15972222222222224" header="0.5118055555555556" footer="0.5118055555555556"/>
  <pageSetup fitToWidth="3" horizontalDpi="300" verticalDpi="3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8:T40"/>
  <sheetViews>
    <sheetView zoomScalePageLayoutView="0" workbookViewId="0" topLeftCell="A12">
      <selection activeCell="I33" sqref="I33"/>
    </sheetView>
  </sheetViews>
  <sheetFormatPr defaultColWidth="9.140625" defaultRowHeight="12.75"/>
  <cols>
    <col min="1" max="1" width="2.28125" style="0" customWidth="1"/>
    <col min="2" max="2" width="10.140625" style="0" customWidth="1"/>
    <col min="3" max="3" width="5.140625" style="0" customWidth="1"/>
    <col min="4" max="4" width="7.57421875" style="0" customWidth="1"/>
    <col min="5" max="5" width="8.00390625" style="0" customWidth="1"/>
    <col min="6" max="6" width="6.7109375" style="0" customWidth="1"/>
    <col min="7" max="7" width="4.140625" style="0" customWidth="1"/>
    <col min="8" max="8" width="20.8515625" style="0" customWidth="1"/>
    <col min="9" max="9" width="8.57421875" style="0" customWidth="1"/>
    <col min="10" max="10" width="8.00390625" style="0" customWidth="1"/>
    <col min="11" max="11" width="24.28125" style="0" customWidth="1"/>
    <col min="12" max="12" width="13.7109375" style="0" customWidth="1"/>
    <col min="13" max="13" width="3.8515625" style="0" customWidth="1"/>
    <col min="14" max="14" width="13.421875" style="0" customWidth="1"/>
    <col min="15" max="16" width="11.140625" style="0" customWidth="1"/>
    <col min="17" max="17" width="7.140625" style="0" customWidth="1"/>
    <col min="18" max="18" width="7.57421875" style="0" customWidth="1"/>
    <col min="19" max="19" width="14.421875" style="0" customWidth="1"/>
  </cols>
  <sheetData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3:7" ht="12.75">
      <c r="C12" s="56"/>
      <c r="D12" s="56"/>
      <c r="E12" s="56"/>
      <c r="G12" s="1"/>
    </row>
    <row r="13" spans="1:20" ht="12.75">
      <c r="A13" s="812" t="s">
        <v>0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1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2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3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4" t="s">
        <v>1064</v>
      </c>
      <c r="B17" s="814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</row>
    <row r="18" spans="1:12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20" ht="26.25" thickBot="1">
      <c r="A19" s="83" t="s">
        <v>4</v>
      </c>
      <c r="B19" s="84" t="s">
        <v>5</v>
      </c>
      <c r="C19" s="85" t="s">
        <v>6</v>
      </c>
      <c r="D19" s="86" t="s">
        <v>7</v>
      </c>
      <c r="E19" s="86" t="s">
        <v>8</v>
      </c>
      <c r="F19" s="83" t="s">
        <v>9</v>
      </c>
      <c r="G19" s="83" t="s">
        <v>10</v>
      </c>
      <c r="H19" s="83" t="s">
        <v>11</v>
      </c>
      <c r="I19" s="84" t="s">
        <v>12</v>
      </c>
      <c r="J19" s="83" t="s">
        <v>13</v>
      </c>
      <c r="K19" s="83" t="s">
        <v>957</v>
      </c>
      <c r="L19" s="83" t="s">
        <v>15</v>
      </c>
      <c r="M19" s="196" t="s">
        <v>583</v>
      </c>
      <c r="N19" s="197" t="s">
        <v>584</v>
      </c>
      <c r="O19" s="197" t="s">
        <v>585</v>
      </c>
      <c r="P19" s="197"/>
      <c r="Q19" s="198" t="s">
        <v>586</v>
      </c>
      <c r="R19" s="198" t="s">
        <v>587</v>
      </c>
      <c r="S19" s="199" t="s">
        <v>584</v>
      </c>
      <c r="T19" s="197" t="s">
        <v>588</v>
      </c>
    </row>
    <row r="20" spans="1:20" ht="14.25" thickBot="1">
      <c r="A20" s="87"/>
      <c r="B20" s="88"/>
      <c r="C20" s="89"/>
      <c r="D20" s="89"/>
      <c r="E20" s="90" t="s">
        <v>7</v>
      </c>
      <c r="F20" s="91"/>
      <c r="G20" s="92"/>
      <c r="H20" s="91"/>
      <c r="I20" s="93"/>
      <c r="J20" s="98"/>
      <c r="K20" s="98"/>
      <c r="L20" s="99" t="s">
        <v>17</v>
      </c>
      <c r="M20" s="200" t="s">
        <v>589</v>
      </c>
      <c r="N20" s="201" t="s">
        <v>590</v>
      </c>
      <c r="O20" s="201" t="s">
        <v>591</v>
      </c>
      <c r="P20" s="201"/>
      <c r="Q20" s="202" t="s">
        <v>592</v>
      </c>
      <c r="R20" s="202" t="s">
        <v>593</v>
      </c>
      <c r="S20" s="203" t="s">
        <v>1051</v>
      </c>
      <c r="T20" s="201" t="s">
        <v>594</v>
      </c>
    </row>
    <row r="21" spans="1:20" ht="12.75">
      <c r="A21" s="100">
        <v>1</v>
      </c>
      <c r="B21" s="101">
        <v>2</v>
      </c>
      <c r="C21" s="102">
        <v>3</v>
      </c>
      <c r="D21" s="102">
        <v>4</v>
      </c>
      <c r="E21" s="102">
        <v>5</v>
      </c>
      <c r="F21" s="101">
        <v>6</v>
      </c>
      <c r="G21" s="101">
        <v>7</v>
      </c>
      <c r="H21" s="101">
        <v>8</v>
      </c>
      <c r="I21" s="103">
        <v>9</v>
      </c>
      <c r="J21" s="104">
        <v>10</v>
      </c>
      <c r="K21" s="104">
        <v>11</v>
      </c>
      <c r="L21" s="116">
        <v>12</v>
      </c>
      <c r="M21" s="165">
        <v>13</v>
      </c>
      <c r="N21" s="165">
        <v>14</v>
      </c>
      <c r="O21" s="9">
        <v>15</v>
      </c>
      <c r="P21" s="9"/>
      <c r="Q21" s="9">
        <v>16</v>
      </c>
      <c r="R21" s="9">
        <v>17</v>
      </c>
      <c r="S21" s="9">
        <v>18</v>
      </c>
      <c r="T21" s="9">
        <v>19</v>
      </c>
    </row>
    <row r="22" spans="1:20" ht="12.75">
      <c r="A22" s="11">
        <v>3</v>
      </c>
      <c r="B22" s="96">
        <v>38442</v>
      </c>
      <c r="C22" s="105">
        <v>8</v>
      </c>
      <c r="D22" s="105">
        <v>61</v>
      </c>
      <c r="E22" s="490">
        <v>617</v>
      </c>
      <c r="F22" s="18">
        <v>127568</v>
      </c>
      <c r="G22" s="26">
        <v>1</v>
      </c>
      <c r="H22" s="18" t="s">
        <v>400</v>
      </c>
      <c r="I22" s="62"/>
      <c r="J22" s="18" t="s">
        <v>19</v>
      </c>
      <c r="K22" s="312" t="s">
        <v>399</v>
      </c>
      <c r="L22" s="128">
        <v>1780</v>
      </c>
      <c r="M22" s="247">
        <v>10</v>
      </c>
      <c r="N22" s="222">
        <f aca="true" t="shared" si="0" ref="N22:N27">IF(M22=0,"N/A",+L22/M22)</f>
        <v>178</v>
      </c>
      <c r="O22" s="207">
        <f aca="true" t="shared" si="1" ref="O22:O27">IF(M22=0,"N/A",+N22/12)</f>
        <v>14.833333333333334</v>
      </c>
      <c r="P22" s="207"/>
      <c r="Q22" s="206">
        <v>8</v>
      </c>
      <c r="R22" s="206">
        <v>3</v>
      </c>
      <c r="S22" s="207">
        <f aca="true" t="shared" si="2" ref="S22:S27">IF(M22=0,"N/A",+N22*Q22+O22*R22)</f>
        <v>1468.5</v>
      </c>
      <c r="T22" s="208">
        <f aca="true" t="shared" si="3" ref="T22:T27">IF(M22=0,"N/A",+L22-S22)</f>
        <v>311.5</v>
      </c>
    </row>
    <row r="23" spans="1:20" ht="12.75">
      <c r="A23" s="11">
        <v>4</v>
      </c>
      <c r="B23" s="96">
        <v>39316</v>
      </c>
      <c r="C23" s="105">
        <v>8</v>
      </c>
      <c r="D23" s="105">
        <v>61</v>
      </c>
      <c r="E23" s="490">
        <v>617</v>
      </c>
      <c r="F23" s="18"/>
      <c r="G23" s="26">
        <v>1</v>
      </c>
      <c r="H23" s="61" t="s">
        <v>402</v>
      </c>
      <c r="I23" s="18"/>
      <c r="J23" s="18" t="s">
        <v>19</v>
      </c>
      <c r="K23" s="18" t="s">
        <v>399</v>
      </c>
      <c r="L23" s="16">
        <v>7502.88</v>
      </c>
      <c r="M23" s="241">
        <v>10</v>
      </c>
      <c r="N23" s="207">
        <f t="shared" si="0"/>
        <v>750.288</v>
      </c>
      <c r="O23" s="207">
        <f t="shared" si="1"/>
        <v>62.524</v>
      </c>
      <c r="P23" s="207"/>
      <c r="Q23" s="206">
        <v>5</v>
      </c>
      <c r="R23" s="206">
        <v>10</v>
      </c>
      <c r="S23" s="207">
        <f t="shared" si="2"/>
        <v>4376.68</v>
      </c>
      <c r="T23" s="208">
        <f t="shared" si="3"/>
        <v>3126.2</v>
      </c>
    </row>
    <row r="24" spans="1:20" ht="12.75">
      <c r="A24" s="19">
        <v>5</v>
      </c>
      <c r="B24" s="96">
        <v>39316</v>
      </c>
      <c r="C24" s="105">
        <v>8</v>
      </c>
      <c r="D24" s="105">
        <v>61</v>
      </c>
      <c r="E24" s="490">
        <v>617</v>
      </c>
      <c r="F24" s="18"/>
      <c r="G24" s="29">
        <v>1</v>
      </c>
      <c r="H24" s="61" t="s">
        <v>18</v>
      </c>
      <c r="I24" s="18"/>
      <c r="J24" s="18" t="s">
        <v>19</v>
      </c>
      <c r="K24" s="18" t="s">
        <v>399</v>
      </c>
      <c r="L24" s="16">
        <v>6380</v>
      </c>
      <c r="M24" s="241">
        <v>10</v>
      </c>
      <c r="N24" s="207">
        <f t="shared" si="0"/>
        <v>638</v>
      </c>
      <c r="O24" s="207">
        <f t="shared" si="1"/>
        <v>53.166666666666664</v>
      </c>
      <c r="P24" s="207"/>
      <c r="Q24" s="206">
        <v>5</v>
      </c>
      <c r="R24" s="206">
        <v>10</v>
      </c>
      <c r="S24" s="207">
        <f t="shared" si="2"/>
        <v>3721.6666666666665</v>
      </c>
      <c r="T24" s="208">
        <f t="shared" si="3"/>
        <v>2658.3333333333335</v>
      </c>
    </row>
    <row r="25" spans="1:20" ht="12.75">
      <c r="A25" s="19">
        <v>6</v>
      </c>
      <c r="B25" s="96">
        <v>37096</v>
      </c>
      <c r="C25" s="105">
        <v>8</v>
      </c>
      <c r="D25" s="105">
        <v>61</v>
      </c>
      <c r="E25" s="490">
        <v>617</v>
      </c>
      <c r="F25" s="18"/>
      <c r="G25" s="29">
        <v>1</v>
      </c>
      <c r="H25" s="61" t="s">
        <v>96</v>
      </c>
      <c r="I25" s="18" t="s">
        <v>403</v>
      </c>
      <c r="J25" s="18" t="s">
        <v>43</v>
      </c>
      <c r="K25" s="18" t="s">
        <v>399</v>
      </c>
      <c r="L25" s="16">
        <v>2010.96</v>
      </c>
      <c r="M25" s="241">
        <v>5</v>
      </c>
      <c r="N25" s="742"/>
      <c r="O25" s="742"/>
      <c r="P25" s="207"/>
      <c r="Q25" s="206">
        <v>5</v>
      </c>
      <c r="R25" s="206"/>
      <c r="S25" s="207">
        <v>2010.96</v>
      </c>
      <c r="T25" s="208">
        <f t="shared" si="3"/>
        <v>0</v>
      </c>
    </row>
    <row r="26" spans="1:20" ht="12.75">
      <c r="A26" s="19">
        <v>7</v>
      </c>
      <c r="B26" s="96">
        <v>38519</v>
      </c>
      <c r="C26" s="105">
        <v>8</v>
      </c>
      <c r="D26" s="105">
        <v>61</v>
      </c>
      <c r="E26" s="490">
        <v>617</v>
      </c>
      <c r="F26" s="18"/>
      <c r="G26" s="29">
        <v>1</v>
      </c>
      <c r="H26" s="61" t="s">
        <v>68</v>
      </c>
      <c r="I26" s="18"/>
      <c r="J26" s="18" t="s">
        <v>25</v>
      </c>
      <c r="K26" s="18" t="s">
        <v>399</v>
      </c>
      <c r="L26" s="16">
        <v>3015</v>
      </c>
      <c r="M26" s="241">
        <v>5</v>
      </c>
      <c r="N26" s="742"/>
      <c r="O26" s="742"/>
      <c r="P26" s="207"/>
      <c r="Q26" s="206">
        <v>5</v>
      </c>
      <c r="R26" s="206"/>
      <c r="S26" s="207">
        <v>3015</v>
      </c>
      <c r="T26" s="208">
        <f t="shared" si="3"/>
        <v>0</v>
      </c>
    </row>
    <row r="27" spans="1:20" ht="12.75">
      <c r="A27" s="19">
        <v>8</v>
      </c>
      <c r="B27" s="96">
        <v>39316</v>
      </c>
      <c r="C27" s="105">
        <v>8</v>
      </c>
      <c r="D27" s="105">
        <v>61</v>
      </c>
      <c r="E27" s="490">
        <v>617</v>
      </c>
      <c r="F27" s="18"/>
      <c r="G27" s="29">
        <v>1</v>
      </c>
      <c r="H27" s="61" t="s">
        <v>333</v>
      </c>
      <c r="I27" s="18"/>
      <c r="J27" s="18" t="s">
        <v>19</v>
      </c>
      <c r="K27" s="18" t="s">
        <v>399</v>
      </c>
      <c r="L27" s="16">
        <v>5742</v>
      </c>
      <c r="M27" s="241">
        <v>10</v>
      </c>
      <c r="N27" s="207">
        <f t="shared" si="0"/>
        <v>574.2</v>
      </c>
      <c r="O27" s="207">
        <f t="shared" si="1"/>
        <v>47.85</v>
      </c>
      <c r="P27" s="207">
        <f>+O27+O26+O25+O24+O23+O22</f>
        <v>178.374</v>
      </c>
      <c r="Q27" s="206">
        <v>5</v>
      </c>
      <c r="R27" s="206">
        <v>10</v>
      </c>
      <c r="S27" s="207">
        <f t="shared" si="2"/>
        <v>3349.5</v>
      </c>
      <c r="T27" s="208">
        <f t="shared" si="3"/>
        <v>2392.5</v>
      </c>
    </row>
    <row r="28" spans="12:20" ht="15">
      <c r="L28" s="389">
        <f>SUM(L22:L27)</f>
        <v>26430.84</v>
      </c>
      <c r="M28" s="240"/>
      <c r="N28" s="262">
        <f>SUM(N22:N27)</f>
        <v>2140.4880000000003</v>
      </c>
      <c r="O28" s="262">
        <f>SUM(O22:O27)</f>
        <v>178.374</v>
      </c>
      <c r="P28" s="262">
        <f>SUM(P27)</f>
        <v>178.374</v>
      </c>
      <c r="Q28" s="261"/>
      <c r="R28" s="261"/>
      <c r="S28" s="262">
        <f>SUM(S22:S27)</f>
        <v>17942.306666666667</v>
      </c>
      <c r="T28" s="259">
        <f>SUM(T22:T27)</f>
        <v>8488.533333333333</v>
      </c>
    </row>
    <row r="30" ht="12.75">
      <c r="S30" s="80"/>
    </row>
    <row r="31" ht="12.75">
      <c r="J31" t="s">
        <v>404</v>
      </c>
    </row>
    <row r="32" ht="12.75">
      <c r="S32" s="80"/>
    </row>
    <row r="37" spans="12:13" ht="12.75">
      <c r="L37" s="20"/>
      <c r="M37" s="20"/>
    </row>
    <row r="38" spans="2:19" ht="12.75">
      <c r="B38" s="616" t="s">
        <v>53</v>
      </c>
      <c r="C38" s="813"/>
      <c r="D38" s="813"/>
      <c r="E38" s="813"/>
      <c r="F38" s="813"/>
      <c r="G38" s="48"/>
      <c r="H38" s="118"/>
      <c r="I38" s="118"/>
      <c r="J38" s="119"/>
      <c r="K38" s="282"/>
      <c r="L38" s="23"/>
      <c r="M38" s="20"/>
      <c r="O38" s="282"/>
      <c r="P38" s="119"/>
      <c r="Q38" s="265"/>
      <c r="R38" s="265"/>
      <c r="S38" s="265"/>
    </row>
    <row r="39" spans="2:19" ht="12.75">
      <c r="B39" s="810" t="s">
        <v>52</v>
      </c>
      <c r="C39" s="810"/>
      <c r="D39" s="810"/>
      <c r="E39" s="810"/>
      <c r="F39" s="810"/>
      <c r="G39" s="20"/>
      <c r="H39" s="810" t="s">
        <v>188</v>
      </c>
      <c r="I39" s="810"/>
      <c r="J39" s="810"/>
      <c r="K39" s="810"/>
      <c r="L39" s="50"/>
      <c r="M39" s="50"/>
      <c r="O39" s="810" t="s">
        <v>582</v>
      </c>
      <c r="P39" s="810"/>
      <c r="Q39" s="810"/>
      <c r="R39" s="810"/>
      <c r="S39" s="810"/>
    </row>
    <row r="40" spans="3:16" ht="12.75">
      <c r="C40" s="50"/>
      <c r="D40" s="50"/>
      <c r="E40" s="50"/>
      <c r="G40" s="811"/>
      <c r="H40" s="811"/>
      <c r="J40" s="20"/>
      <c r="K40" s="20"/>
      <c r="L40" s="20"/>
      <c r="M40" s="20"/>
      <c r="O40" s="20"/>
      <c r="P40" s="20"/>
    </row>
  </sheetData>
  <sheetProtection/>
  <mergeCells count="10">
    <mergeCell ref="B39:F39"/>
    <mergeCell ref="H39:K39"/>
    <mergeCell ref="O39:S39"/>
    <mergeCell ref="G40:H40"/>
    <mergeCell ref="A13:T13"/>
    <mergeCell ref="A14:T14"/>
    <mergeCell ref="A15:T15"/>
    <mergeCell ref="A16:T16"/>
    <mergeCell ref="A17:T17"/>
    <mergeCell ref="C38:F38"/>
  </mergeCells>
  <printOptions/>
  <pageMargins left="0.15763888888888888" right="0.14027777777777778" top="0.19652777777777777" bottom="0.15" header="0.5118055555555556" footer="0.5118055555555556"/>
  <pageSetup fitToWidth="3" horizontalDpi="300" verticalDpi="300" orientation="landscape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T45"/>
  <sheetViews>
    <sheetView zoomScalePageLayoutView="0" workbookViewId="0" topLeftCell="A4">
      <selection activeCell="L38" sqref="L38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6.421875" style="0" customWidth="1"/>
    <col min="4" max="4" width="7.421875" style="0" customWidth="1"/>
    <col min="5" max="6" width="7.28125" style="0" customWidth="1"/>
    <col min="7" max="7" width="4.421875" style="0" customWidth="1"/>
    <col min="8" max="8" width="26.8515625" style="0" customWidth="1"/>
    <col min="9" max="9" width="9.57421875" style="0" customWidth="1"/>
    <col min="10" max="10" width="11.57421875" style="0" customWidth="1"/>
    <col min="11" max="11" width="18.28125" style="0" customWidth="1"/>
    <col min="12" max="12" width="13.421875" style="0" customWidth="1"/>
    <col min="13" max="13" width="5.00390625" style="0" customWidth="1"/>
    <col min="14" max="14" width="14.28125" style="0" customWidth="1"/>
    <col min="15" max="15" width="12.7109375" style="0" customWidth="1"/>
    <col min="16" max="16" width="11.00390625" style="0" customWidth="1"/>
    <col min="17" max="17" width="7.8515625" style="0" customWidth="1"/>
    <col min="18" max="18" width="8.140625" style="0" customWidth="1"/>
    <col min="19" max="19" width="13.7109375" style="0" customWidth="1"/>
    <col min="20" max="20" width="10.8515625" style="0" customWidth="1"/>
  </cols>
  <sheetData>
    <row r="5" spans="3:7" ht="12.75">
      <c r="C5" s="56"/>
      <c r="D5" s="56"/>
      <c r="E5" s="56"/>
      <c r="G5" s="1"/>
    </row>
    <row r="6" spans="3:7" ht="12.75">
      <c r="C6" s="56"/>
      <c r="D6" s="56"/>
      <c r="E6" s="56"/>
      <c r="G6" s="1"/>
    </row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1:20" ht="12.75">
      <c r="A9" s="812" t="s">
        <v>0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</row>
    <row r="10" spans="1:20" ht="12.75">
      <c r="A10" s="812" t="s">
        <v>1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2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3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4" t="s">
        <v>1064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12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0" ht="26.25" thickBot="1">
      <c r="A15" s="532" t="s">
        <v>4</v>
      </c>
      <c r="B15" s="84" t="s">
        <v>5</v>
      </c>
      <c r="C15" s="85" t="s">
        <v>6</v>
      </c>
      <c r="D15" s="86" t="s">
        <v>7</v>
      </c>
      <c r="E15" s="86" t="s">
        <v>8</v>
      </c>
      <c r="F15" s="83" t="s">
        <v>9</v>
      </c>
      <c r="G15" s="83" t="s">
        <v>10</v>
      </c>
      <c r="H15" s="83" t="s">
        <v>11</v>
      </c>
      <c r="I15" s="84" t="s">
        <v>12</v>
      </c>
      <c r="J15" s="83" t="s">
        <v>13</v>
      </c>
      <c r="K15" s="83" t="s">
        <v>957</v>
      </c>
      <c r="L15" s="83" t="s">
        <v>15</v>
      </c>
      <c r="M15" s="196" t="s">
        <v>583</v>
      </c>
      <c r="N15" s="197" t="s">
        <v>584</v>
      </c>
      <c r="O15" s="197" t="s">
        <v>585</v>
      </c>
      <c r="P15" s="197"/>
      <c r="Q15" s="198" t="s">
        <v>586</v>
      </c>
      <c r="R15" s="198" t="s">
        <v>587</v>
      </c>
      <c r="S15" s="199" t="s">
        <v>584</v>
      </c>
      <c r="T15" s="197" t="s">
        <v>588</v>
      </c>
    </row>
    <row r="16" spans="1:20" ht="13.5">
      <c r="A16" s="673"/>
      <c r="B16" s="88"/>
      <c r="C16" s="89"/>
      <c r="D16" s="89"/>
      <c r="E16" s="90" t="s">
        <v>7</v>
      </c>
      <c r="F16" s="91"/>
      <c r="G16" s="92"/>
      <c r="H16" s="91"/>
      <c r="I16" s="93"/>
      <c r="J16" s="94"/>
      <c r="K16" s="94"/>
      <c r="L16" s="95" t="s">
        <v>17</v>
      </c>
      <c r="M16" s="354" t="s">
        <v>589</v>
      </c>
      <c r="N16" s="355" t="s">
        <v>590</v>
      </c>
      <c r="O16" s="355" t="s">
        <v>591</v>
      </c>
      <c r="P16" s="355"/>
      <c r="Q16" s="356" t="s">
        <v>592</v>
      </c>
      <c r="R16" s="356" t="s">
        <v>593</v>
      </c>
      <c r="S16" s="357" t="s">
        <v>1051</v>
      </c>
      <c r="T16" s="355" t="s">
        <v>594</v>
      </c>
    </row>
    <row r="17" spans="1:20" ht="12.75">
      <c r="A17" s="122">
        <v>1</v>
      </c>
      <c r="B17" s="150">
        <v>2</v>
      </c>
      <c r="C17" s="154">
        <v>3</v>
      </c>
      <c r="D17" s="154">
        <v>4</v>
      </c>
      <c r="E17" s="154">
        <v>5</v>
      </c>
      <c r="F17" s="150">
        <v>6</v>
      </c>
      <c r="G17" s="150">
        <v>7</v>
      </c>
      <c r="H17" s="150">
        <v>8</v>
      </c>
      <c r="I17" s="150">
        <v>9</v>
      </c>
      <c r="J17" s="150">
        <v>10</v>
      </c>
      <c r="K17" s="150">
        <v>11</v>
      </c>
      <c r="L17" s="150">
        <v>12</v>
      </c>
      <c r="M17" s="150">
        <v>13</v>
      </c>
      <c r="N17" s="150">
        <v>14</v>
      </c>
      <c r="O17" s="150">
        <v>15</v>
      </c>
      <c r="P17" s="150"/>
      <c r="Q17" s="150">
        <v>16</v>
      </c>
      <c r="R17" s="150">
        <v>17</v>
      </c>
      <c r="S17" s="150">
        <v>18</v>
      </c>
      <c r="T17" s="150">
        <v>19</v>
      </c>
    </row>
    <row r="18" spans="1:20" ht="12.75">
      <c r="A18" s="122">
        <v>1</v>
      </c>
      <c r="B18" s="123">
        <v>41262</v>
      </c>
      <c r="C18" s="429">
        <v>8</v>
      </c>
      <c r="D18" s="429">
        <v>61</v>
      </c>
      <c r="E18" s="497">
        <v>614</v>
      </c>
      <c r="F18" s="129"/>
      <c r="G18" s="133">
        <v>1</v>
      </c>
      <c r="H18" s="129" t="s">
        <v>983</v>
      </c>
      <c r="I18" s="167"/>
      <c r="J18" s="133" t="s">
        <v>984</v>
      </c>
      <c r="K18" s="187" t="s">
        <v>405</v>
      </c>
      <c r="L18" s="128">
        <v>523</v>
      </c>
      <c r="M18" s="361">
        <v>3</v>
      </c>
      <c r="N18" s="222">
        <f>IF(M18=0,"N/A",+L18/M18)</f>
        <v>174.33333333333334</v>
      </c>
      <c r="O18" s="222">
        <f>IF(M18=0,"N/A",+N18/12)</f>
        <v>14.527777777777779</v>
      </c>
      <c r="P18" s="222">
        <f>+O18</f>
        <v>14.527777777777779</v>
      </c>
      <c r="Q18" s="210"/>
      <c r="R18" s="206">
        <v>6</v>
      </c>
      <c r="S18" s="222">
        <f>IF(M18=0,"N/A",+N18*Q18+O18*R18)</f>
        <v>87.16666666666667</v>
      </c>
      <c r="T18" s="223">
        <f>IF(M18=0,"N/A",+L18-S18)</f>
        <v>435.8333333333333</v>
      </c>
    </row>
    <row r="19" spans="1:20" ht="12.75">
      <c r="A19" s="122">
        <v>2</v>
      </c>
      <c r="B19" s="123">
        <v>37434</v>
      </c>
      <c r="C19" s="429">
        <v>8</v>
      </c>
      <c r="D19" s="429">
        <v>61</v>
      </c>
      <c r="E19" s="497">
        <v>617</v>
      </c>
      <c r="F19" s="129">
        <v>125422</v>
      </c>
      <c r="G19" s="133">
        <v>1</v>
      </c>
      <c r="H19" s="129" t="s">
        <v>24</v>
      </c>
      <c r="I19" s="167">
        <v>5499</v>
      </c>
      <c r="J19" s="133" t="s">
        <v>25</v>
      </c>
      <c r="K19" s="187" t="s">
        <v>405</v>
      </c>
      <c r="L19" s="128">
        <v>950</v>
      </c>
      <c r="M19" s="361">
        <v>5</v>
      </c>
      <c r="N19" s="746"/>
      <c r="O19" s="746"/>
      <c r="P19" s="222"/>
      <c r="Q19" s="210">
        <v>5</v>
      </c>
      <c r="R19" s="206"/>
      <c r="S19" s="222">
        <v>950</v>
      </c>
      <c r="T19" s="223">
        <f aca="true" t="shared" si="0" ref="T19:T30">IF(M19=0,"N/A",+L19-S19)</f>
        <v>0</v>
      </c>
    </row>
    <row r="20" spans="1:20" ht="12.75">
      <c r="A20" s="161">
        <v>3</v>
      </c>
      <c r="B20" s="123">
        <v>39475</v>
      </c>
      <c r="C20" s="429">
        <v>8</v>
      </c>
      <c r="D20" s="429">
        <v>61</v>
      </c>
      <c r="E20" s="497">
        <v>617</v>
      </c>
      <c r="F20" s="129"/>
      <c r="G20" s="133">
        <v>3</v>
      </c>
      <c r="H20" s="340" t="s">
        <v>408</v>
      </c>
      <c r="I20" s="167"/>
      <c r="J20" s="133" t="s">
        <v>19</v>
      </c>
      <c r="K20" s="187" t="s">
        <v>405</v>
      </c>
      <c r="L20" s="128">
        <v>7965.72</v>
      </c>
      <c r="M20" s="448">
        <v>10</v>
      </c>
      <c r="N20" s="222">
        <f>IF(M20=0,"N/A",+L20/M20)</f>
        <v>796.572</v>
      </c>
      <c r="O20" s="222">
        <f>IF(M20=0,"N/A",+N20/12)</f>
        <v>66.381</v>
      </c>
      <c r="P20" s="222"/>
      <c r="Q20" s="210">
        <v>5</v>
      </c>
      <c r="R20" s="206">
        <v>5</v>
      </c>
      <c r="S20" s="222">
        <f>IF(M20=0,"N/A",+N20*Q20+O20*R20)</f>
        <v>4314.765</v>
      </c>
      <c r="T20" s="223">
        <f t="shared" si="0"/>
        <v>3650.955</v>
      </c>
    </row>
    <row r="21" spans="1:20" ht="12.75">
      <c r="A21" s="122">
        <v>4</v>
      </c>
      <c r="B21" s="674">
        <v>40081</v>
      </c>
      <c r="C21" s="675">
        <v>8</v>
      </c>
      <c r="D21" s="676">
        <v>61</v>
      </c>
      <c r="E21" s="499">
        <v>617</v>
      </c>
      <c r="F21" s="677"/>
      <c r="G21" s="678">
        <v>2</v>
      </c>
      <c r="H21" s="679" t="s">
        <v>604</v>
      </c>
      <c r="I21" s="560"/>
      <c r="J21" s="560"/>
      <c r="K21" s="680" t="s">
        <v>405</v>
      </c>
      <c r="L21" s="611">
        <v>15000</v>
      </c>
      <c r="M21" s="204">
        <v>10</v>
      </c>
      <c r="N21" s="207">
        <f>IF(M21=0,"N/A",+L21/M21)</f>
        <v>1500</v>
      </c>
      <c r="O21" s="207">
        <f>IF(M21=0,"N/A",+N21/12)</f>
        <v>125</v>
      </c>
      <c r="P21" s="207"/>
      <c r="Q21" s="206">
        <v>3</v>
      </c>
      <c r="R21" s="206">
        <v>10</v>
      </c>
      <c r="S21" s="207">
        <f>IF(M21=0,"N/A",+N21*Q21+O21*R21)</f>
        <v>5750</v>
      </c>
      <c r="T21" s="208">
        <f t="shared" si="0"/>
        <v>9250</v>
      </c>
    </row>
    <row r="22" spans="1:20" ht="12.75">
      <c r="A22" s="122">
        <v>5</v>
      </c>
      <c r="B22" s="123">
        <v>36888</v>
      </c>
      <c r="C22" s="533">
        <v>8</v>
      </c>
      <c r="D22" s="105">
        <v>61</v>
      </c>
      <c r="E22" s="490">
        <v>617</v>
      </c>
      <c r="F22" s="18">
        <v>125405</v>
      </c>
      <c r="G22" s="106">
        <v>1</v>
      </c>
      <c r="H22" s="671" t="s">
        <v>171</v>
      </c>
      <c r="I22" s="18"/>
      <c r="J22" s="534" t="s">
        <v>19</v>
      </c>
      <c r="K22" s="672" t="s">
        <v>405</v>
      </c>
      <c r="L22" s="16">
        <v>500</v>
      </c>
      <c r="M22" s="204">
        <v>10</v>
      </c>
      <c r="N22" s="742"/>
      <c r="O22" s="742"/>
      <c r="P22" s="207"/>
      <c r="Q22" s="206">
        <v>10</v>
      </c>
      <c r="R22" s="206"/>
      <c r="S22" s="207">
        <v>500</v>
      </c>
      <c r="T22" s="223">
        <f t="shared" si="0"/>
        <v>0</v>
      </c>
    </row>
    <row r="23" spans="1:20" ht="12.75">
      <c r="A23" s="161">
        <v>6</v>
      </c>
      <c r="B23" s="123">
        <v>36888</v>
      </c>
      <c r="C23" s="533">
        <v>8</v>
      </c>
      <c r="D23" s="105">
        <v>61</v>
      </c>
      <c r="E23" s="490">
        <v>617</v>
      </c>
      <c r="F23" s="18">
        <v>126017</v>
      </c>
      <c r="G23" s="26">
        <v>1</v>
      </c>
      <c r="H23" s="18" t="s">
        <v>411</v>
      </c>
      <c r="I23" s="18"/>
      <c r="J23" s="18"/>
      <c r="K23" s="672" t="s">
        <v>405</v>
      </c>
      <c r="L23" s="16">
        <v>100</v>
      </c>
      <c r="M23" s="204">
        <v>10</v>
      </c>
      <c r="N23" s="742"/>
      <c r="O23" s="742"/>
      <c r="P23" s="207"/>
      <c r="Q23" s="206">
        <v>10</v>
      </c>
      <c r="R23" s="206"/>
      <c r="S23" s="207">
        <v>100</v>
      </c>
      <c r="T23" s="223">
        <f>IF(M23=0,"N/A",+L23-S23)</f>
        <v>0</v>
      </c>
    </row>
    <row r="24" spans="1:20" ht="12.75">
      <c r="A24" s="122">
        <v>7</v>
      </c>
      <c r="B24" s="123">
        <v>36888</v>
      </c>
      <c r="C24" s="533">
        <v>8</v>
      </c>
      <c r="D24" s="105">
        <v>61</v>
      </c>
      <c r="E24" s="490">
        <v>617</v>
      </c>
      <c r="F24" s="18">
        <v>126016</v>
      </c>
      <c r="G24" s="26">
        <v>1</v>
      </c>
      <c r="H24" s="18" t="s">
        <v>411</v>
      </c>
      <c r="I24" s="18"/>
      <c r="J24" s="18"/>
      <c r="K24" s="672" t="s">
        <v>405</v>
      </c>
      <c r="L24" s="16">
        <v>100</v>
      </c>
      <c r="M24" s="204">
        <v>10</v>
      </c>
      <c r="N24" s="742"/>
      <c r="O24" s="742"/>
      <c r="P24" s="207"/>
      <c r="Q24" s="206">
        <v>10</v>
      </c>
      <c r="R24" s="206"/>
      <c r="S24" s="207">
        <v>100</v>
      </c>
      <c r="T24" s="223">
        <f>IF(M24=0,"N/A",+L24-S24)</f>
        <v>0</v>
      </c>
    </row>
    <row r="25" spans="1:20" ht="12.75">
      <c r="A25" s="122">
        <v>8</v>
      </c>
      <c r="B25" s="123">
        <v>39475</v>
      </c>
      <c r="C25" s="533">
        <v>8</v>
      </c>
      <c r="D25" s="105">
        <v>61</v>
      </c>
      <c r="E25" s="490">
        <v>617</v>
      </c>
      <c r="F25" s="18"/>
      <c r="G25" s="106">
        <v>1</v>
      </c>
      <c r="H25" s="18" t="s">
        <v>407</v>
      </c>
      <c r="I25" s="62"/>
      <c r="J25" s="534"/>
      <c r="K25" s="672" t="s">
        <v>405</v>
      </c>
      <c r="L25" s="16">
        <v>1200</v>
      </c>
      <c r="M25" s="204">
        <v>10</v>
      </c>
      <c r="N25" s="207">
        <f>IF(M25=0,"N/A",+L25/M25)</f>
        <v>120</v>
      </c>
      <c r="O25" s="207">
        <f>IF(M25=0,"N/A",+N25/12)</f>
        <v>10</v>
      </c>
      <c r="P25" s="207"/>
      <c r="Q25" s="206">
        <v>5</v>
      </c>
      <c r="R25" s="206">
        <v>5</v>
      </c>
      <c r="S25" s="207">
        <f>IF(M25=0,"N/A",+N25*Q25+O25*R25)</f>
        <v>650</v>
      </c>
      <c r="T25" s="223">
        <f>IF(M25=0,"N/A",+L25-S25)</f>
        <v>550</v>
      </c>
    </row>
    <row r="26" spans="1:20" ht="12.75">
      <c r="A26" s="161">
        <v>9</v>
      </c>
      <c r="B26" s="123">
        <v>36888</v>
      </c>
      <c r="C26" s="533">
        <v>8</v>
      </c>
      <c r="D26" s="105">
        <v>61</v>
      </c>
      <c r="E26" s="499">
        <v>617</v>
      </c>
      <c r="F26" s="79">
        <v>34936</v>
      </c>
      <c r="G26" s="26">
        <v>1</v>
      </c>
      <c r="H26" s="18" t="s">
        <v>329</v>
      </c>
      <c r="I26" s="18" t="s">
        <v>409</v>
      </c>
      <c r="J26" s="534"/>
      <c r="K26" s="672" t="s">
        <v>405</v>
      </c>
      <c r="L26" s="16">
        <v>600</v>
      </c>
      <c r="M26" s="204">
        <v>10</v>
      </c>
      <c r="N26" s="742"/>
      <c r="O26" s="742"/>
      <c r="P26" s="207"/>
      <c r="Q26" s="206">
        <v>10</v>
      </c>
      <c r="R26" s="206"/>
      <c r="S26" s="207">
        <v>600</v>
      </c>
      <c r="T26" s="223">
        <f t="shared" si="0"/>
        <v>0</v>
      </c>
    </row>
    <row r="27" spans="1:20" ht="12.75">
      <c r="A27" s="122">
        <v>10</v>
      </c>
      <c r="B27" s="123">
        <v>36888</v>
      </c>
      <c r="C27" s="533">
        <v>8</v>
      </c>
      <c r="D27" s="105">
        <v>61</v>
      </c>
      <c r="E27" s="499">
        <v>617</v>
      </c>
      <c r="F27" s="79">
        <v>125407</v>
      </c>
      <c r="G27" s="26">
        <v>1</v>
      </c>
      <c r="H27" s="18" t="s">
        <v>329</v>
      </c>
      <c r="I27" s="18"/>
      <c r="J27" s="534"/>
      <c r="K27" s="672" t="s">
        <v>405</v>
      </c>
      <c r="L27" s="16">
        <v>500</v>
      </c>
      <c r="M27" s="204">
        <v>10</v>
      </c>
      <c r="N27" s="742"/>
      <c r="O27" s="742"/>
      <c r="P27" s="207"/>
      <c r="Q27" s="206">
        <v>10</v>
      </c>
      <c r="R27" s="206"/>
      <c r="S27" s="207">
        <v>500</v>
      </c>
      <c r="T27" s="223">
        <f t="shared" si="0"/>
        <v>0</v>
      </c>
    </row>
    <row r="28" spans="1:20" ht="12.75">
      <c r="A28" s="122">
        <v>11</v>
      </c>
      <c r="B28" s="123">
        <v>39475</v>
      </c>
      <c r="C28" s="533">
        <v>8</v>
      </c>
      <c r="D28" s="105">
        <v>61</v>
      </c>
      <c r="E28" s="490">
        <v>617</v>
      </c>
      <c r="F28" s="61">
        <v>125406</v>
      </c>
      <c r="G28" s="26">
        <v>1</v>
      </c>
      <c r="H28" s="61" t="s">
        <v>401</v>
      </c>
      <c r="I28" s="18"/>
      <c r="J28" s="18"/>
      <c r="K28" s="672" t="s">
        <v>405</v>
      </c>
      <c r="L28" s="16">
        <v>20996</v>
      </c>
      <c r="M28" s="204">
        <v>10</v>
      </c>
      <c r="N28" s="207">
        <f>IF(M28=0,"N/A",+L28/M28)</f>
        <v>2099.6</v>
      </c>
      <c r="O28" s="207">
        <f>IF(M28=0,"N/A",+N28/12)</f>
        <v>174.96666666666667</v>
      </c>
      <c r="P28" s="207"/>
      <c r="Q28" s="206">
        <v>5</v>
      </c>
      <c r="R28" s="206">
        <v>5</v>
      </c>
      <c r="S28" s="207">
        <f>IF(M28=0,"N/A",+N28*Q28+O28*R28)</f>
        <v>11372.833333333334</v>
      </c>
      <c r="T28" s="223">
        <f t="shared" si="0"/>
        <v>9623.166666666666</v>
      </c>
    </row>
    <row r="29" spans="1:20" ht="12.75">
      <c r="A29" s="161">
        <v>12</v>
      </c>
      <c r="B29" s="123">
        <v>36888</v>
      </c>
      <c r="C29" s="533">
        <v>8</v>
      </c>
      <c r="D29" s="105">
        <v>61</v>
      </c>
      <c r="E29" s="490">
        <v>617</v>
      </c>
      <c r="F29" s="18">
        <v>125407</v>
      </c>
      <c r="G29" s="26">
        <v>1</v>
      </c>
      <c r="H29" s="61" t="s">
        <v>329</v>
      </c>
      <c r="I29" s="18"/>
      <c r="J29" s="18"/>
      <c r="K29" s="672" t="s">
        <v>405</v>
      </c>
      <c r="L29" s="16">
        <v>600</v>
      </c>
      <c r="M29" s="204">
        <v>10</v>
      </c>
      <c r="N29" s="742"/>
      <c r="O29" s="742"/>
      <c r="P29" s="207"/>
      <c r="Q29" s="206">
        <v>10</v>
      </c>
      <c r="R29" s="206"/>
      <c r="S29" s="207">
        <v>600</v>
      </c>
      <c r="T29" s="223">
        <f t="shared" si="0"/>
        <v>0</v>
      </c>
    </row>
    <row r="30" spans="1:20" ht="12.75">
      <c r="A30" s="122">
        <v>13</v>
      </c>
      <c r="B30" s="123">
        <v>39316</v>
      </c>
      <c r="C30" s="533">
        <v>8</v>
      </c>
      <c r="D30" s="105">
        <v>61</v>
      </c>
      <c r="E30" s="490">
        <v>617</v>
      </c>
      <c r="F30" s="18"/>
      <c r="G30" s="29">
        <v>2</v>
      </c>
      <c r="H30" s="61" t="s">
        <v>605</v>
      </c>
      <c r="I30" s="18"/>
      <c r="J30" s="18"/>
      <c r="K30" s="672" t="s">
        <v>405</v>
      </c>
      <c r="L30" s="16">
        <v>5310.48</v>
      </c>
      <c r="M30" s="204">
        <v>10</v>
      </c>
      <c r="N30" s="207">
        <f>IF(M30=0,"N/A",+L30/M30)</f>
        <v>531.048</v>
      </c>
      <c r="O30" s="207">
        <f>IF(M30=0,"N/A",+N30/12)</f>
        <v>44.254</v>
      </c>
      <c r="P30" s="207">
        <f>+O19+O20+O21+O22+O24+O23+O25+O26+O27+O28+O29+O30</f>
        <v>420.6016666666667</v>
      </c>
      <c r="Q30" s="206">
        <v>5</v>
      </c>
      <c r="R30" s="206">
        <v>10</v>
      </c>
      <c r="S30" s="207">
        <f>IF(M30=0,"N/A",+N30*Q30+O30*R30)</f>
        <v>3097.7799999999997</v>
      </c>
      <c r="T30" s="223">
        <f t="shared" si="0"/>
        <v>2212.7</v>
      </c>
    </row>
    <row r="31" spans="1:20" ht="12.75">
      <c r="A31" s="122">
        <v>14</v>
      </c>
      <c r="B31" s="162">
        <v>40352</v>
      </c>
      <c r="C31" s="124">
        <v>8</v>
      </c>
      <c r="D31" s="181">
        <v>61</v>
      </c>
      <c r="E31" s="338">
        <v>611</v>
      </c>
      <c r="F31" s="133"/>
      <c r="G31" s="133">
        <v>2</v>
      </c>
      <c r="H31" s="191" t="s">
        <v>666</v>
      </c>
      <c r="I31" s="127" t="s">
        <v>663</v>
      </c>
      <c r="J31" s="127" t="s">
        <v>664</v>
      </c>
      <c r="K31" s="188" t="s">
        <v>665</v>
      </c>
      <c r="L31" s="293">
        <v>853.38</v>
      </c>
      <c r="M31" s="204">
        <v>5</v>
      </c>
      <c r="N31" s="308">
        <f>IF(M31=0,"N/A",+L31/M31)</f>
        <v>170.676</v>
      </c>
      <c r="O31" s="222">
        <f>IF(M31=0,"N/A",+N31/12)</f>
        <v>14.222999999999999</v>
      </c>
      <c r="P31" s="222">
        <f>+O31</f>
        <v>14.222999999999999</v>
      </c>
      <c r="Q31" s="210">
        <v>3</v>
      </c>
      <c r="R31" s="210"/>
      <c r="S31" s="222">
        <f>IF(M31=0,"N/A",+N31*Q31+O31*R31)</f>
        <v>512.028</v>
      </c>
      <c r="T31" s="223">
        <f>IF(M31=0,"N/A",+L31-S31)</f>
        <v>341.352</v>
      </c>
    </row>
    <row r="32" spans="1:20" ht="12.75">
      <c r="A32" s="161">
        <v>15</v>
      </c>
      <c r="B32" s="96">
        <v>37697</v>
      </c>
      <c r="C32" s="794">
        <v>8</v>
      </c>
      <c r="D32" s="794">
        <v>61</v>
      </c>
      <c r="E32" s="795">
        <v>611</v>
      </c>
      <c r="F32" s="796"/>
      <c r="G32" s="797">
        <v>2</v>
      </c>
      <c r="H32" s="798" t="s">
        <v>982</v>
      </c>
      <c r="I32" s="799"/>
      <c r="J32" s="799" t="s">
        <v>398</v>
      </c>
      <c r="K32" s="800" t="s">
        <v>665</v>
      </c>
      <c r="L32" s="801">
        <v>19600</v>
      </c>
      <c r="M32" s="802">
        <v>10</v>
      </c>
      <c r="N32" s="650">
        <v>0</v>
      </c>
      <c r="O32" s="220">
        <v>0</v>
      </c>
      <c r="P32" s="222">
        <f>+O32</f>
        <v>0</v>
      </c>
      <c r="Q32" s="219">
        <v>10</v>
      </c>
      <c r="R32" s="219"/>
      <c r="S32" s="220">
        <v>19600</v>
      </c>
      <c r="T32" s="221">
        <f>IF(M32=0,"N/A",+L32-S32)</f>
        <v>0</v>
      </c>
    </row>
    <row r="33" spans="1:20" ht="12.75">
      <c r="A33" s="122">
        <v>16</v>
      </c>
      <c r="B33" s="123">
        <v>41438</v>
      </c>
      <c r="C33" s="429">
        <v>8</v>
      </c>
      <c r="D33" s="429">
        <v>61</v>
      </c>
      <c r="E33" s="497">
        <v>617</v>
      </c>
      <c r="F33" s="129"/>
      <c r="G33" s="133">
        <v>3</v>
      </c>
      <c r="H33" s="340" t="s">
        <v>408</v>
      </c>
      <c r="I33" s="167"/>
      <c r="J33" s="133" t="s">
        <v>1075</v>
      </c>
      <c r="K33" s="187" t="s">
        <v>405</v>
      </c>
      <c r="L33" s="128">
        <v>5900</v>
      </c>
      <c r="M33" s="448">
        <v>10</v>
      </c>
      <c r="N33" s="222">
        <f>IF(M33=0,"N/A",+L33/M33)</f>
        <v>590</v>
      </c>
      <c r="O33" s="222">
        <f>IF(M33=0,"N/A",+N33/12)</f>
        <v>49.166666666666664</v>
      </c>
      <c r="P33" s="222">
        <f>+O33</f>
        <v>49.166666666666664</v>
      </c>
      <c r="Q33" s="210"/>
      <c r="R33" s="206"/>
      <c r="S33" s="222">
        <f>IF(M33=0,"N/A",+N33*Q33+O33*R33)</f>
        <v>0</v>
      </c>
      <c r="T33" s="223">
        <f>IF(M33=0,"N/A",+L33-S33)</f>
        <v>5900</v>
      </c>
    </row>
    <row r="34" spans="1:20" ht="15">
      <c r="A34" s="108"/>
      <c r="B34" s="109"/>
      <c r="G34" s="46"/>
      <c r="H34" s="59"/>
      <c r="L34" s="389">
        <f>SUM(L18:L33)</f>
        <v>80698.57999999999</v>
      </c>
      <c r="M34" s="240"/>
      <c r="N34" s="262">
        <f>SUM(N18:N32)</f>
        <v>5392.229333333333</v>
      </c>
      <c r="O34" s="262">
        <f>SUM(O18:O33)</f>
        <v>498.51911111111116</v>
      </c>
      <c r="P34" s="262">
        <f>SUM(P18:P33)</f>
        <v>498.51911111111116</v>
      </c>
      <c r="Q34" s="261"/>
      <c r="R34" s="261"/>
      <c r="S34" s="262">
        <f>SUM(S18:S32)</f>
        <v>48734.573</v>
      </c>
      <c r="T34" s="259">
        <f>SUM(T18:T32)</f>
        <v>26064.007</v>
      </c>
    </row>
    <row r="35" spans="1:8" ht="12.75">
      <c r="A35" s="108"/>
      <c r="B35" s="109"/>
      <c r="G35" s="46"/>
      <c r="H35" s="59"/>
    </row>
    <row r="36" spans="1:8" ht="12.75">
      <c r="A36" s="108"/>
      <c r="B36" s="109"/>
      <c r="G36" s="46"/>
      <c r="H36" s="59"/>
    </row>
    <row r="37" spans="1:19" ht="12.75">
      <c r="A37" s="108"/>
      <c r="B37" s="109"/>
      <c r="G37" s="46"/>
      <c r="H37" s="59"/>
      <c r="S37" s="80"/>
    </row>
    <row r="38" spans="1:19" ht="12.75">
      <c r="A38" s="108"/>
      <c r="B38" s="109"/>
      <c r="G38" s="46"/>
      <c r="H38" s="59"/>
      <c r="S38" s="80"/>
    </row>
    <row r="39" spans="1:8" ht="12.75">
      <c r="A39" s="108"/>
      <c r="B39" s="109"/>
      <c r="G39" s="46"/>
      <c r="H39" s="59"/>
    </row>
    <row r="40" spans="1:8" ht="12.75">
      <c r="A40" s="108"/>
      <c r="B40" s="109"/>
      <c r="G40" s="46"/>
      <c r="H40" s="59"/>
    </row>
    <row r="42" spans="12:13" ht="12.75">
      <c r="L42" s="20"/>
      <c r="M42" s="20"/>
    </row>
    <row r="43" spans="2:19" ht="12.75">
      <c r="B43" s="616" t="s">
        <v>53</v>
      </c>
      <c r="C43" s="813"/>
      <c r="D43" s="813"/>
      <c r="E43" s="813"/>
      <c r="F43" s="813"/>
      <c r="G43" s="48"/>
      <c r="H43" s="118"/>
      <c r="I43" s="118"/>
      <c r="J43" s="119"/>
      <c r="K43" s="282"/>
      <c r="L43" s="23"/>
      <c r="M43" s="20"/>
      <c r="O43" s="282"/>
      <c r="P43" s="119"/>
      <c r="Q43" s="265"/>
      <c r="R43" s="265"/>
      <c r="S43" s="265"/>
    </row>
    <row r="44" spans="2:19" ht="12.75">
      <c r="B44" s="810" t="s">
        <v>52</v>
      </c>
      <c r="C44" s="810"/>
      <c r="D44" s="810"/>
      <c r="E44" s="810"/>
      <c r="F44" s="810"/>
      <c r="G44" s="20"/>
      <c r="H44" s="810" t="s">
        <v>188</v>
      </c>
      <c r="I44" s="810"/>
      <c r="J44" s="810"/>
      <c r="K44" s="810"/>
      <c r="L44" s="50"/>
      <c r="M44" s="50"/>
      <c r="O44" s="810" t="s">
        <v>582</v>
      </c>
      <c r="P44" s="810"/>
      <c r="Q44" s="810"/>
      <c r="R44" s="810"/>
      <c r="S44" s="810"/>
    </row>
    <row r="45" spans="3:16" ht="12.75">
      <c r="C45" s="50"/>
      <c r="D45" s="50"/>
      <c r="E45" s="50"/>
      <c r="G45" s="811"/>
      <c r="H45" s="811"/>
      <c r="J45" s="20"/>
      <c r="K45" s="20"/>
      <c r="L45" s="20"/>
      <c r="M45" s="20"/>
      <c r="O45" s="20"/>
      <c r="P45" s="20"/>
    </row>
  </sheetData>
  <sheetProtection/>
  <mergeCells count="10">
    <mergeCell ref="H44:K44"/>
    <mergeCell ref="O44:S44"/>
    <mergeCell ref="G45:H45"/>
    <mergeCell ref="A9:T9"/>
    <mergeCell ref="A10:T10"/>
    <mergeCell ref="A11:T11"/>
    <mergeCell ref="A12:T12"/>
    <mergeCell ref="C43:F43"/>
    <mergeCell ref="A13:T13"/>
    <mergeCell ref="B44:F44"/>
  </mergeCells>
  <printOptions/>
  <pageMargins left="0.15763888888888888" right="0.14027777777777778" top="0.21" bottom="0.15" header="0.19" footer="0.5118055555555556"/>
  <pageSetup fitToWidth="3" horizontalDpi="300" verticalDpi="300" orientation="landscape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7:T48"/>
  <sheetViews>
    <sheetView zoomScalePageLayoutView="0" workbookViewId="0" topLeftCell="A10">
      <selection activeCell="O45" sqref="O45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7.140625" style="0" customWidth="1"/>
    <col min="4" max="4" width="7.57421875" style="0" customWidth="1"/>
    <col min="5" max="5" width="7.7109375" style="0" customWidth="1"/>
    <col min="6" max="6" width="7.28125" style="0" customWidth="1"/>
    <col min="7" max="7" width="4.7109375" style="0" customWidth="1"/>
    <col min="8" max="8" width="15.2812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5.28125" style="0" customWidth="1"/>
    <col min="13" max="13" width="4.140625" style="0" customWidth="1"/>
    <col min="14" max="14" width="11.57421875" style="0" customWidth="1"/>
    <col min="15" max="16" width="11.00390625" style="0" customWidth="1"/>
    <col min="17" max="17" width="6.57421875" style="0" customWidth="1"/>
    <col min="18" max="18" width="6.7109375" style="0" customWidth="1"/>
    <col min="19" max="19" width="13.28125" style="0" customWidth="1"/>
    <col min="20" max="20" width="10.140625" style="0" customWidth="1"/>
  </cols>
  <sheetData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1:20" ht="12.75">
      <c r="A12" s="812" t="s">
        <v>0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1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2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2" t="s">
        <v>3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4" t="s">
        <v>1066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5.5">
      <c r="A18" s="156" t="s">
        <v>4</v>
      </c>
      <c r="B18" s="156" t="s">
        <v>5</v>
      </c>
      <c r="C18" s="153" t="s">
        <v>6</v>
      </c>
      <c r="D18" s="185" t="s">
        <v>7</v>
      </c>
      <c r="E18" s="185" t="s">
        <v>8</v>
      </c>
      <c r="F18" s="156" t="s">
        <v>9</v>
      </c>
      <c r="G18" s="156" t="s">
        <v>10</v>
      </c>
      <c r="H18" s="156" t="s">
        <v>11</v>
      </c>
      <c r="I18" s="156" t="s">
        <v>12</v>
      </c>
      <c r="J18" s="156" t="s">
        <v>13</v>
      </c>
      <c r="K18" s="156" t="s">
        <v>957</v>
      </c>
      <c r="L18" s="156" t="s">
        <v>15</v>
      </c>
      <c r="M18" s="232" t="s">
        <v>583</v>
      </c>
      <c r="N18" s="233" t="s">
        <v>584</v>
      </c>
      <c r="O18" s="233" t="s">
        <v>585</v>
      </c>
      <c r="P18" s="233"/>
      <c r="Q18" s="234" t="s">
        <v>586</v>
      </c>
      <c r="R18" s="234" t="s">
        <v>587</v>
      </c>
      <c r="S18" s="235" t="s">
        <v>584</v>
      </c>
      <c r="T18" s="233" t="s">
        <v>588</v>
      </c>
    </row>
    <row r="19" spans="1:20" ht="13.5">
      <c r="A19" s="151"/>
      <c r="B19" s="152"/>
      <c r="C19" s="186"/>
      <c r="D19" s="186"/>
      <c r="E19" s="153" t="s">
        <v>7</v>
      </c>
      <c r="F19" s="152"/>
      <c r="G19" s="156"/>
      <c r="H19" s="152"/>
      <c r="I19" s="190"/>
      <c r="J19" s="190"/>
      <c r="K19" s="190"/>
      <c r="L19" s="150" t="s">
        <v>17</v>
      </c>
      <c r="M19" s="232" t="s">
        <v>589</v>
      </c>
      <c r="N19" s="233" t="s">
        <v>590</v>
      </c>
      <c r="O19" s="233" t="s">
        <v>591</v>
      </c>
      <c r="P19" s="233"/>
      <c r="Q19" s="234" t="s">
        <v>592</v>
      </c>
      <c r="R19" s="234" t="s">
        <v>593</v>
      </c>
      <c r="S19" s="235" t="s">
        <v>1051</v>
      </c>
      <c r="T19" s="233" t="s">
        <v>594</v>
      </c>
    </row>
    <row r="20" spans="1:20" ht="12.75">
      <c r="A20" s="122">
        <v>1</v>
      </c>
      <c r="B20" s="150">
        <v>2</v>
      </c>
      <c r="C20" s="154">
        <v>3</v>
      </c>
      <c r="D20" s="154">
        <v>4</v>
      </c>
      <c r="E20" s="154">
        <v>5</v>
      </c>
      <c r="F20" s="150">
        <v>6</v>
      </c>
      <c r="G20" s="150">
        <v>7</v>
      </c>
      <c r="H20" s="150">
        <v>8</v>
      </c>
      <c r="I20" s="150">
        <v>9</v>
      </c>
      <c r="J20" s="150">
        <v>10</v>
      </c>
      <c r="K20" s="150">
        <v>11</v>
      </c>
      <c r="L20" s="150">
        <v>12</v>
      </c>
      <c r="M20" s="150">
        <v>13</v>
      </c>
      <c r="N20" s="150">
        <v>14</v>
      </c>
      <c r="O20" s="150">
        <v>15</v>
      </c>
      <c r="P20" s="150"/>
      <c r="Q20" s="150">
        <v>16</v>
      </c>
      <c r="R20" s="150">
        <v>17</v>
      </c>
      <c r="S20" s="150">
        <v>18</v>
      </c>
      <c r="T20" s="150">
        <v>19</v>
      </c>
    </row>
    <row r="21" spans="1:20" ht="12.75">
      <c r="A21" s="122">
        <v>1</v>
      </c>
      <c r="B21" s="96">
        <v>36979</v>
      </c>
      <c r="C21" s="110" t="s">
        <v>412</v>
      </c>
      <c r="D21" s="26">
        <v>61</v>
      </c>
      <c r="E21" s="335">
        <v>613</v>
      </c>
      <c r="F21" s="61"/>
      <c r="G21" s="26">
        <v>1</v>
      </c>
      <c r="H21" s="61" t="s">
        <v>433</v>
      </c>
      <c r="I21" s="62">
        <v>1245</v>
      </c>
      <c r="J21" s="18" t="s">
        <v>140</v>
      </c>
      <c r="K21" s="137" t="s">
        <v>853</v>
      </c>
      <c r="L21" s="26">
        <v>477.12</v>
      </c>
      <c r="M21" s="362">
        <v>10</v>
      </c>
      <c r="N21" s="742"/>
      <c r="O21" s="742"/>
      <c r="P21" s="207">
        <f>+O21</f>
        <v>0</v>
      </c>
      <c r="Q21" s="206">
        <v>10</v>
      </c>
      <c r="R21" s="206"/>
      <c r="S21" s="207">
        <v>477.12</v>
      </c>
      <c r="T21" s="208">
        <f>IF(M21=0,"N/A",+L21-S21)</f>
        <v>0</v>
      </c>
    </row>
    <row r="22" spans="1:20" ht="12.75">
      <c r="A22" s="122">
        <v>2</v>
      </c>
      <c r="B22" s="123">
        <v>36889</v>
      </c>
      <c r="C22" s="146" t="s">
        <v>412</v>
      </c>
      <c r="D22" s="124">
        <v>61</v>
      </c>
      <c r="E22" s="447">
        <v>615</v>
      </c>
      <c r="F22" s="129">
        <v>127611</v>
      </c>
      <c r="G22" s="124">
        <v>1</v>
      </c>
      <c r="H22" s="127" t="s">
        <v>415</v>
      </c>
      <c r="I22" s="129"/>
      <c r="J22" s="129" t="s">
        <v>416</v>
      </c>
      <c r="K22" s="137" t="s">
        <v>853</v>
      </c>
      <c r="L22" s="227">
        <v>40000</v>
      </c>
      <c r="M22" s="361">
        <v>10</v>
      </c>
      <c r="N22" s="746"/>
      <c r="O22" s="746"/>
      <c r="P22" s="222"/>
      <c r="Q22" s="210">
        <v>10</v>
      </c>
      <c r="R22" s="210"/>
      <c r="S22" s="222">
        <v>40000</v>
      </c>
      <c r="T22" s="223">
        <f>IF(M22=0,"N/A",+L22-S22)</f>
        <v>0</v>
      </c>
    </row>
    <row r="23" spans="1:20" ht="12.75">
      <c r="A23" s="122">
        <v>3</v>
      </c>
      <c r="B23" s="123">
        <v>36889</v>
      </c>
      <c r="C23" s="149" t="s">
        <v>412</v>
      </c>
      <c r="D23" s="429">
        <v>61</v>
      </c>
      <c r="E23" s="447">
        <v>615</v>
      </c>
      <c r="F23" s="129">
        <v>35223</v>
      </c>
      <c r="G23" s="124">
        <v>1</v>
      </c>
      <c r="H23" s="127" t="s">
        <v>413</v>
      </c>
      <c r="I23" s="167"/>
      <c r="J23" s="129" t="s">
        <v>414</v>
      </c>
      <c r="K23" s="137" t="s">
        <v>853</v>
      </c>
      <c r="L23" s="227">
        <v>3500</v>
      </c>
      <c r="M23" s="361">
        <v>10</v>
      </c>
      <c r="N23" s="746"/>
      <c r="O23" s="746"/>
      <c r="P23" s="222">
        <f>+O22+O23</f>
        <v>0</v>
      </c>
      <c r="Q23" s="210">
        <v>10</v>
      </c>
      <c r="R23" s="210"/>
      <c r="S23" s="222">
        <v>3500</v>
      </c>
      <c r="T23" s="223">
        <f>IF(M23=0,"N/A",+L23-S23)</f>
        <v>0</v>
      </c>
    </row>
    <row r="24" spans="1:20" ht="12.75">
      <c r="A24" s="122">
        <v>4</v>
      </c>
      <c r="B24" s="134">
        <v>40924</v>
      </c>
      <c r="C24" s="146" t="s">
        <v>412</v>
      </c>
      <c r="D24" s="429">
        <v>61</v>
      </c>
      <c r="E24" s="497">
        <v>617</v>
      </c>
      <c r="F24" s="129"/>
      <c r="G24" s="124">
        <v>7</v>
      </c>
      <c r="H24" s="191" t="s">
        <v>883</v>
      </c>
      <c r="I24" s="124"/>
      <c r="J24" s="124"/>
      <c r="K24" s="137" t="s">
        <v>853</v>
      </c>
      <c r="L24" s="257">
        <v>37113.59</v>
      </c>
      <c r="M24" s="361">
        <v>10</v>
      </c>
      <c r="N24" s="222">
        <f>IF(M24=0,"N/A",+L24/M24)</f>
        <v>3711.3589999999995</v>
      </c>
      <c r="O24" s="222">
        <f>IF(M24=0,"N/A",+N24/12)</f>
        <v>309.2799166666666</v>
      </c>
      <c r="P24" s="222"/>
      <c r="Q24" s="210">
        <v>1</v>
      </c>
      <c r="R24" s="210">
        <v>5</v>
      </c>
      <c r="S24" s="222">
        <f>IF(M24=0,"N/A",+N24*Q24+O24*R24)</f>
        <v>5257.758583333332</v>
      </c>
      <c r="T24" s="223">
        <f>IF(M24=0,"N/A",+L24-S24)</f>
        <v>31855.831416666664</v>
      </c>
    </row>
    <row r="25" spans="1:20" ht="12.75">
      <c r="A25" s="122">
        <v>5</v>
      </c>
      <c r="B25" s="123">
        <v>39316</v>
      </c>
      <c r="C25" s="146" t="s">
        <v>412</v>
      </c>
      <c r="D25" s="429">
        <v>61</v>
      </c>
      <c r="E25" s="497">
        <v>617</v>
      </c>
      <c r="F25" s="129">
        <v>127573</v>
      </c>
      <c r="G25" s="124">
        <v>1</v>
      </c>
      <c r="H25" s="127" t="s">
        <v>401</v>
      </c>
      <c r="I25" s="124"/>
      <c r="J25" s="124"/>
      <c r="K25" s="137" t="s">
        <v>853</v>
      </c>
      <c r="L25" s="257">
        <v>9378.6</v>
      </c>
      <c r="M25" s="361">
        <v>10</v>
      </c>
      <c r="N25" s="222">
        <f>IF(M25=0,"N/A",+L25/M25)</f>
        <v>937.86</v>
      </c>
      <c r="O25" s="222">
        <f>IF(M25=0,"N/A",+N25/12)</f>
        <v>78.155</v>
      </c>
      <c r="P25" s="222"/>
      <c r="Q25" s="210">
        <v>5</v>
      </c>
      <c r="R25" s="210">
        <v>10</v>
      </c>
      <c r="S25" s="222">
        <f>IF(M25=0,"N/A",+N25*Q25+O25*R25)</f>
        <v>5470.85</v>
      </c>
      <c r="T25" s="223">
        <f aca="true" t="shared" si="0" ref="T25:T39">IF(M25=0,"N/A",+L25-S25)</f>
        <v>3907.75</v>
      </c>
    </row>
    <row r="26" spans="1:20" ht="12.75">
      <c r="A26" s="122">
        <v>6</v>
      </c>
      <c r="B26" s="123">
        <v>36889</v>
      </c>
      <c r="C26" s="146" t="s">
        <v>412</v>
      </c>
      <c r="D26" s="124">
        <v>61</v>
      </c>
      <c r="E26" s="497">
        <v>617</v>
      </c>
      <c r="F26" s="129">
        <v>125409</v>
      </c>
      <c r="G26" s="124">
        <v>1</v>
      </c>
      <c r="H26" s="127" t="s">
        <v>418</v>
      </c>
      <c r="I26" s="129"/>
      <c r="J26" s="129"/>
      <c r="K26" s="137" t="s">
        <v>853</v>
      </c>
      <c r="L26" s="257">
        <v>500</v>
      </c>
      <c r="M26" s="361">
        <v>10</v>
      </c>
      <c r="N26" s="746"/>
      <c r="O26" s="746"/>
      <c r="P26" s="222"/>
      <c r="Q26" s="210">
        <v>10</v>
      </c>
      <c r="R26" s="210"/>
      <c r="S26" s="222">
        <v>500</v>
      </c>
      <c r="T26" s="223">
        <f t="shared" si="0"/>
        <v>0</v>
      </c>
    </row>
    <row r="27" spans="1:20" ht="12.75">
      <c r="A27" s="122">
        <v>7</v>
      </c>
      <c r="B27" s="123">
        <v>36889</v>
      </c>
      <c r="C27" s="146" t="s">
        <v>412</v>
      </c>
      <c r="D27" s="124">
        <v>61</v>
      </c>
      <c r="E27" s="497">
        <v>617</v>
      </c>
      <c r="F27" s="129">
        <v>127612</v>
      </c>
      <c r="G27" s="124">
        <v>1</v>
      </c>
      <c r="H27" s="127" t="s">
        <v>419</v>
      </c>
      <c r="I27" s="129"/>
      <c r="J27" s="129"/>
      <c r="K27" s="137" t="s">
        <v>853</v>
      </c>
      <c r="L27" s="128">
        <v>1200</v>
      </c>
      <c r="M27" s="361">
        <v>10</v>
      </c>
      <c r="N27" s="746"/>
      <c r="O27" s="746"/>
      <c r="P27" s="222"/>
      <c r="Q27" s="210">
        <v>10</v>
      </c>
      <c r="R27" s="210"/>
      <c r="S27" s="222">
        <v>1200</v>
      </c>
      <c r="T27" s="223">
        <f t="shared" si="0"/>
        <v>0</v>
      </c>
    </row>
    <row r="28" spans="1:20" ht="12.75">
      <c r="A28" s="122">
        <v>8</v>
      </c>
      <c r="B28" s="123">
        <v>36889</v>
      </c>
      <c r="C28" s="146" t="s">
        <v>412</v>
      </c>
      <c r="D28" s="124">
        <v>61</v>
      </c>
      <c r="E28" s="497">
        <v>617</v>
      </c>
      <c r="F28" s="129">
        <v>127620</v>
      </c>
      <c r="G28" s="124">
        <v>1</v>
      </c>
      <c r="H28" s="127" t="s">
        <v>419</v>
      </c>
      <c r="I28" s="129"/>
      <c r="J28" s="129"/>
      <c r="K28" s="137" t="s">
        <v>853</v>
      </c>
      <c r="L28" s="128">
        <v>1200</v>
      </c>
      <c r="M28" s="448">
        <v>10</v>
      </c>
      <c r="N28" s="746"/>
      <c r="O28" s="746"/>
      <c r="P28" s="222"/>
      <c r="Q28" s="210">
        <v>10</v>
      </c>
      <c r="R28" s="210"/>
      <c r="S28" s="222">
        <v>1200</v>
      </c>
      <c r="T28" s="223">
        <f t="shared" si="0"/>
        <v>0</v>
      </c>
    </row>
    <row r="29" spans="1:20" ht="12.75">
      <c r="A29" s="122">
        <v>9</v>
      </c>
      <c r="B29" s="123">
        <v>36889</v>
      </c>
      <c r="C29" s="146" t="s">
        <v>412</v>
      </c>
      <c r="D29" s="124">
        <v>61</v>
      </c>
      <c r="E29" s="497">
        <v>617</v>
      </c>
      <c r="F29" s="124"/>
      <c r="G29" s="124">
        <v>1</v>
      </c>
      <c r="H29" s="127" t="s">
        <v>419</v>
      </c>
      <c r="I29" s="166"/>
      <c r="J29" s="129"/>
      <c r="K29" s="137" t="s">
        <v>853</v>
      </c>
      <c r="L29" s="128">
        <v>1200</v>
      </c>
      <c r="M29" s="448">
        <v>10</v>
      </c>
      <c r="N29" s="746"/>
      <c r="O29" s="746"/>
      <c r="P29" s="222"/>
      <c r="Q29" s="210">
        <v>10</v>
      </c>
      <c r="R29" s="210"/>
      <c r="S29" s="222">
        <v>1200</v>
      </c>
      <c r="T29" s="223">
        <f t="shared" si="0"/>
        <v>0</v>
      </c>
    </row>
    <row r="30" spans="1:20" ht="12.75">
      <c r="A30" s="122">
        <v>10</v>
      </c>
      <c r="B30" s="123">
        <v>36889</v>
      </c>
      <c r="C30" s="146" t="s">
        <v>412</v>
      </c>
      <c r="D30" s="124">
        <v>61</v>
      </c>
      <c r="E30" s="497">
        <v>617</v>
      </c>
      <c r="F30" s="124">
        <v>127621</v>
      </c>
      <c r="G30" s="124">
        <v>1</v>
      </c>
      <c r="H30" s="127" t="s">
        <v>419</v>
      </c>
      <c r="I30" s="166"/>
      <c r="J30" s="129"/>
      <c r="K30" s="137" t="s">
        <v>853</v>
      </c>
      <c r="L30" s="128">
        <v>1200</v>
      </c>
      <c r="M30" s="448">
        <v>10</v>
      </c>
      <c r="N30" s="746"/>
      <c r="O30" s="746"/>
      <c r="P30" s="222"/>
      <c r="Q30" s="210">
        <v>10</v>
      </c>
      <c r="R30" s="210"/>
      <c r="S30" s="222">
        <v>1200</v>
      </c>
      <c r="T30" s="223">
        <f t="shared" si="0"/>
        <v>0</v>
      </c>
    </row>
    <row r="31" spans="1:20" ht="12.75">
      <c r="A31" s="122">
        <v>11</v>
      </c>
      <c r="B31" s="123">
        <v>36889</v>
      </c>
      <c r="C31" s="146" t="s">
        <v>412</v>
      </c>
      <c r="D31" s="124">
        <v>61</v>
      </c>
      <c r="E31" s="497">
        <v>617</v>
      </c>
      <c r="F31" s="124">
        <v>127619</v>
      </c>
      <c r="G31" s="124">
        <v>1</v>
      </c>
      <c r="H31" s="127" t="s">
        <v>419</v>
      </c>
      <c r="I31" s="166"/>
      <c r="J31" s="129"/>
      <c r="K31" s="137" t="s">
        <v>853</v>
      </c>
      <c r="L31" s="128">
        <v>1200</v>
      </c>
      <c r="M31" s="448">
        <v>10</v>
      </c>
      <c r="N31" s="746"/>
      <c r="O31" s="746"/>
      <c r="P31" s="222"/>
      <c r="Q31" s="210">
        <v>10</v>
      </c>
      <c r="R31" s="210"/>
      <c r="S31" s="222">
        <v>1200</v>
      </c>
      <c r="T31" s="223">
        <f t="shared" si="0"/>
        <v>0</v>
      </c>
    </row>
    <row r="32" spans="1:20" ht="12.75">
      <c r="A32" s="122">
        <v>12</v>
      </c>
      <c r="B32" s="123">
        <v>36889</v>
      </c>
      <c r="C32" s="146" t="s">
        <v>412</v>
      </c>
      <c r="D32" s="124">
        <v>61</v>
      </c>
      <c r="E32" s="497">
        <v>617</v>
      </c>
      <c r="F32" s="124">
        <v>127618</v>
      </c>
      <c r="G32" s="124">
        <v>1</v>
      </c>
      <c r="H32" s="127" t="s">
        <v>419</v>
      </c>
      <c r="I32" s="166"/>
      <c r="J32" s="129"/>
      <c r="K32" s="137" t="s">
        <v>853</v>
      </c>
      <c r="L32" s="128">
        <v>1200</v>
      </c>
      <c r="M32" s="448">
        <v>10</v>
      </c>
      <c r="N32" s="746"/>
      <c r="O32" s="746"/>
      <c r="P32" s="222"/>
      <c r="Q32" s="210">
        <v>10</v>
      </c>
      <c r="R32" s="210"/>
      <c r="S32" s="222">
        <v>1200</v>
      </c>
      <c r="T32" s="223">
        <f t="shared" si="0"/>
        <v>0</v>
      </c>
    </row>
    <row r="33" spans="1:20" ht="12.75">
      <c r="A33" s="122">
        <v>13</v>
      </c>
      <c r="B33" s="123">
        <v>36889</v>
      </c>
      <c r="C33" s="146" t="s">
        <v>412</v>
      </c>
      <c r="D33" s="124">
        <v>61</v>
      </c>
      <c r="E33" s="497">
        <v>617</v>
      </c>
      <c r="F33" s="124">
        <v>127617</v>
      </c>
      <c r="G33" s="124">
        <v>1</v>
      </c>
      <c r="H33" s="127" t="s">
        <v>419</v>
      </c>
      <c r="I33" s="166"/>
      <c r="J33" s="129"/>
      <c r="K33" s="137" t="s">
        <v>853</v>
      </c>
      <c r="L33" s="128">
        <v>1200</v>
      </c>
      <c r="M33" s="448">
        <v>10</v>
      </c>
      <c r="N33" s="746"/>
      <c r="O33" s="746"/>
      <c r="P33" s="222"/>
      <c r="Q33" s="210">
        <v>10</v>
      </c>
      <c r="R33" s="210"/>
      <c r="S33" s="222">
        <v>1200</v>
      </c>
      <c r="T33" s="223">
        <f t="shared" si="0"/>
        <v>0</v>
      </c>
    </row>
    <row r="34" spans="1:20" ht="12.75">
      <c r="A34" s="122">
        <v>14</v>
      </c>
      <c r="B34" s="123">
        <v>36889</v>
      </c>
      <c r="C34" s="146" t="s">
        <v>412</v>
      </c>
      <c r="D34" s="124">
        <v>61</v>
      </c>
      <c r="E34" s="497">
        <v>617</v>
      </c>
      <c r="F34" s="124">
        <v>127616</v>
      </c>
      <c r="G34" s="124">
        <v>1</v>
      </c>
      <c r="H34" s="127" t="s">
        <v>419</v>
      </c>
      <c r="I34" s="166"/>
      <c r="J34" s="129"/>
      <c r="K34" s="137" t="s">
        <v>853</v>
      </c>
      <c r="L34" s="128">
        <v>1200</v>
      </c>
      <c r="M34" s="448">
        <v>10</v>
      </c>
      <c r="N34" s="746"/>
      <c r="O34" s="746"/>
      <c r="P34" s="222"/>
      <c r="Q34" s="210">
        <v>10</v>
      </c>
      <c r="R34" s="210"/>
      <c r="S34" s="222">
        <v>1200</v>
      </c>
      <c r="T34" s="223">
        <f t="shared" si="0"/>
        <v>0</v>
      </c>
    </row>
    <row r="35" spans="1:20" ht="12.75">
      <c r="A35" s="122">
        <v>15</v>
      </c>
      <c r="B35" s="123">
        <v>36889</v>
      </c>
      <c r="C35" s="146" t="s">
        <v>412</v>
      </c>
      <c r="D35" s="124">
        <v>61</v>
      </c>
      <c r="E35" s="497">
        <v>617</v>
      </c>
      <c r="F35" s="124"/>
      <c r="G35" s="124">
        <v>1</v>
      </c>
      <c r="H35" s="191" t="s">
        <v>260</v>
      </c>
      <c r="I35" s="166"/>
      <c r="J35" s="129"/>
      <c r="K35" s="137" t="s">
        <v>853</v>
      </c>
      <c r="L35" s="128">
        <v>800</v>
      </c>
      <c r="M35" s="448">
        <v>10</v>
      </c>
      <c r="N35" s="746"/>
      <c r="O35" s="746"/>
      <c r="P35" s="222"/>
      <c r="Q35" s="210">
        <v>10</v>
      </c>
      <c r="R35" s="210"/>
      <c r="S35" s="222">
        <v>800</v>
      </c>
      <c r="T35" s="223">
        <f t="shared" si="0"/>
        <v>0</v>
      </c>
    </row>
    <row r="36" spans="1:20" ht="12.75">
      <c r="A36" s="122">
        <v>16</v>
      </c>
      <c r="B36" s="123">
        <v>36889</v>
      </c>
      <c r="C36" s="146" t="s">
        <v>412</v>
      </c>
      <c r="D36" s="124">
        <v>61</v>
      </c>
      <c r="E36" s="497">
        <v>617</v>
      </c>
      <c r="F36" s="124"/>
      <c r="G36" s="124">
        <v>1</v>
      </c>
      <c r="H36" s="281" t="s">
        <v>171</v>
      </c>
      <c r="I36" s="166"/>
      <c r="J36" s="129"/>
      <c r="K36" s="137" t="s">
        <v>853</v>
      </c>
      <c r="L36" s="128">
        <v>800</v>
      </c>
      <c r="M36" s="448">
        <v>10</v>
      </c>
      <c r="N36" s="746"/>
      <c r="O36" s="746"/>
      <c r="P36" s="222"/>
      <c r="Q36" s="210">
        <v>10</v>
      </c>
      <c r="R36" s="210"/>
      <c r="S36" s="222">
        <v>800</v>
      </c>
      <c r="T36" s="223">
        <f t="shared" si="0"/>
        <v>0</v>
      </c>
    </row>
    <row r="37" spans="1:20" ht="12.75">
      <c r="A37" s="122">
        <v>17</v>
      </c>
      <c r="B37" s="123">
        <v>36889</v>
      </c>
      <c r="C37" s="146" t="s">
        <v>412</v>
      </c>
      <c r="D37" s="124">
        <v>61</v>
      </c>
      <c r="E37" s="497">
        <v>617</v>
      </c>
      <c r="F37" s="124"/>
      <c r="G37" s="124">
        <v>2</v>
      </c>
      <c r="H37" s="295" t="s">
        <v>268</v>
      </c>
      <c r="I37" s="166"/>
      <c r="J37" s="129"/>
      <c r="K37" s="137" t="s">
        <v>853</v>
      </c>
      <c r="L37" s="128">
        <v>650</v>
      </c>
      <c r="M37" s="448">
        <v>10</v>
      </c>
      <c r="N37" s="746"/>
      <c r="O37" s="746"/>
      <c r="P37" s="222"/>
      <c r="Q37" s="210">
        <v>10</v>
      </c>
      <c r="R37" s="210"/>
      <c r="S37" s="222">
        <v>650</v>
      </c>
      <c r="T37" s="223">
        <f t="shared" si="0"/>
        <v>0</v>
      </c>
    </row>
    <row r="38" spans="1:20" ht="12.75">
      <c r="A38" s="122">
        <v>18</v>
      </c>
      <c r="B38" s="96">
        <v>39288</v>
      </c>
      <c r="C38" s="110" t="s">
        <v>412</v>
      </c>
      <c r="D38" s="26">
        <v>61</v>
      </c>
      <c r="E38" s="490">
        <v>617</v>
      </c>
      <c r="F38" s="113"/>
      <c r="G38" s="26">
        <v>1</v>
      </c>
      <c r="H38" s="61" t="s">
        <v>220</v>
      </c>
      <c r="I38" s="18"/>
      <c r="J38" s="18" t="s">
        <v>272</v>
      </c>
      <c r="K38" s="137" t="s">
        <v>853</v>
      </c>
      <c r="L38" s="17">
        <v>25400</v>
      </c>
      <c r="M38" s="204">
        <v>10</v>
      </c>
      <c r="N38" s="207">
        <f>IF(M38=0,"N/A",+L38/M38)</f>
        <v>2540</v>
      </c>
      <c r="O38" s="207">
        <f>IF(M38=0,"N/A",+N38/12)</f>
        <v>211.66666666666666</v>
      </c>
      <c r="P38" s="207"/>
      <c r="Q38" s="206">
        <v>5</v>
      </c>
      <c r="R38" s="206">
        <v>11</v>
      </c>
      <c r="S38" s="207">
        <f>IF(M38=0,"N/A",+N38*Q38+O38*R38)</f>
        <v>15028.333333333332</v>
      </c>
      <c r="T38" s="208">
        <f t="shared" si="0"/>
        <v>10371.666666666668</v>
      </c>
    </row>
    <row r="39" spans="1:20" ht="12.75">
      <c r="A39" s="122">
        <v>19</v>
      </c>
      <c r="B39" s="96">
        <v>36889</v>
      </c>
      <c r="C39" s="110" t="s">
        <v>412</v>
      </c>
      <c r="D39" s="26">
        <v>61</v>
      </c>
      <c r="E39" s="490">
        <v>617</v>
      </c>
      <c r="F39" s="113"/>
      <c r="G39" s="26">
        <v>1</v>
      </c>
      <c r="H39" s="61" t="s">
        <v>432</v>
      </c>
      <c r="I39" s="18"/>
      <c r="J39" s="18"/>
      <c r="K39" s="137" t="s">
        <v>853</v>
      </c>
      <c r="L39" s="17">
        <v>1200</v>
      </c>
      <c r="M39" s="204">
        <v>10</v>
      </c>
      <c r="N39" s="742"/>
      <c r="O39" s="742"/>
      <c r="P39" s="207">
        <f>+O24+O25+O26+O27+O28+O29+O30+O31+O32+O33+O34+O35+O37+O38+O39</f>
        <v>599.1015833333332</v>
      </c>
      <c r="Q39" s="206">
        <v>10</v>
      </c>
      <c r="R39" s="206"/>
      <c r="S39" s="207">
        <v>1200</v>
      </c>
      <c r="T39" s="208">
        <f t="shared" si="0"/>
        <v>0</v>
      </c>
    </row>
    <row r="40" spans="1:20" ht="15">
      <c r="A40" s="108"/>
      <c r="B40" s="225"/>
      <c r="C40" s="229"/>
      <c r="D40" s="46"/>
      <c r="E40" s="49"/>
      <c r="F40" s="49"/>
      <c r="G40" s="38"/>
      <c r="H40" s="230"/>
      <c r="I40" s="21"/>
      <c r="J40" s="20"/>
      <c r="K40" s="49"/>
      <c r="L40" s="42">
        <f>SUM(L21:L39)</f>
        <v>129419.31</v>
      </c>
      <c r="M40" s="251"/>
      <c r="N40" s="267">
        <f>SUM(N21:N39)</f>
        <v>7189.218999999999</v>
      </c>
      <c r="O40" s="267">
        <f>SUM(O21:O39)</f>
        <v>599.1015833333332</v>
      </c>
      <c r="P40" s="267">
        <f>SUM(P21:P39)</f>
        <v>599.1015833333332</v>
      </c>
      <c r="Q40" s="252"/>
      <c r="R40" s="252"/>
      <c r="S40" s="267">
        <f>SUM(S21:S39)</f>
        <v>83284.06191666667</v>
      </c>
      <c r="T40" s="268">
        <f>SUM(T21:T39)</f>
        <v>46135.24808333334</v>
      </c>
    </row>
    <row r="41" spans="1:20" ht="12.75">
      <c r="A41" s="108"/>
      <c r="B41" s="225"/>
      <c r="C41" s="229"/>
      <c r="D41" s="46"/>
      <c r="E41" s="49"/>
      <c r="F41" s="49"/>
      <c r="G41" s="38"/>
      <c r="H41" s="230"/>
      <c r="I41" s="21"/>
      <c r="J41" s="20"/>
      <c r="K41" s="49"/>
      <c r="L41" s="42"/>
      <c r="M41" s="213"/>
      <c r="N41" s="214"/>
      <c r="O41" s="214"/>
      <c r="P41" s="214"/>
      <c r="Q41" s="215"/>
      <c r="R41" s="765"/>
      <c r="S41" s="216"/>
      <c r="T41" s="217"/>
    </row>
    <row r="42" spans="1:20" ht="12.75">
      <c r="A42" s="108"/>
      <c r="B42" s="225"/>
      <c r="C42" s="229"/>
      <c r="D42" s="46"/>
      <c r="E42" s="49"/>
      <c r="F42" s="49"/>
      <c r="G42" s="38"/>
      <c r="H42" s="230"/>
      <c r="I42" s="21"/>
      <c r="J42" s="20"/>
      <c r="K42" s="49"/>
      <c r="L42" s="42"/>
      <c r="M42" s="213"/>
      <c r="N42" s="214"/>
      <c r="O42" s="214"/>
      <c r="P42" s="214"/>
      <c r="Q42" s="215"/>
      <c r="R42" s="215"/>
      <c r="S42" s="216"/>
      <c r="T42" s="217"/>
    </row>
    <row r="43" spans="5:19" ht="12.75">
      <c r="E43" s="1"/>
      <c r="F43" s="1"/>
      <c r="G43" s="21"/>
      <c r="H43" s="1"/>
      <c r="I43" s="21"/>
      <c r="S43" s="80"/>
    </row>
    <row r="44" spans="5:9" ht="12.75">
      <c r="E44" s="1"/>
      <c r="F44" s="1"/>
      <c r="G44" s="21"/>
      <c r="H44" s="1"/>
      <c r="I44" s="21"/>
    </row>
    <row r="45" spans="5:9" ht="12.75">
      <c r="E45" s="1"/>
      <c r="F45" s="1"/>
      <c r="G45" s="21"/>
      <c r="H45" s="1"/>
      <c r="I45" s="21"/>
    </row>
    <row r="46" spans="12:13" ht="12.75">
      <c r="L46" s="20"/>
      <c r="M46" s="20"/>
    </row>
    <row r="47" spans="2:19" ht="12.75">
      <c r="B47" s="616" t="s">
        <v>53</v>
      </c>
      <c r="C47" s="813"/>
      <c r="D47" s="813"/>
      <c r="E47" s="813"/>
      <c r="F47" s="813"/>
      <c r="G47" s="48"/>
      <c r="H47" s="118"/>
      <c r="I47" s="118"/>
      <c r="J47" s="119"/>
      <c r="K47" s="282"/>
      <c r="L47" s="23"/>
      <c r="M47" s="20"/>
      <c r="O47" s="282"/>
      <c r="P47" s="119"/>
      <c r="Q47" s="265"/>
      <c r="R47" s="265"/>
      <c r="S47" s="265"/>
    </row>
    <row r="48" spans="2:19" ht="12.75">
      <c r="B48" s="810" t="s">
        <v>52</v>
      </c>
      <c r="C48" s="810"/>
      <c r="D48" s="810"/>
      <c r="E48" s="810"/>
      <c r="F48" s="810"/>
      <c r="G48" s="20"/>
      <c r="H48" s="810" t="s">
        <v>188</v>
      </c>
      <c r="I48" s="810"/>
      <c r="J48" s="810"/>
      <c r="K48" s="810"/>
      <c r="L48" s="50"/>
      <c r="M48" s="50"/>
      <c r="O48" s="810" t="s">
        <v>582</v>
      </c>
      <c r="P48" s="810"/>
      <c r="Q48" s="810"/>
      <c r="R48" s="810"/>
      <c r="S48" s="810"/>
    </row>
  </sheetData>
  <sheetProtection/>
  <mergeCells count="11">
    <mergeCell ref="A16:T16"/>
    <mergeCell ref="A15:T15"/>
    <mergeCell ref="B48:F48"/>
    <mergeCell ref="H48:K48"/>
    <mergeCell ref="O48:S48"/>
    <mergeCell ref="A12:T12"/>
    <mergeCell ref="A13:T13"/>
    <mergeCell ref="A14:T14"/>
    <mergeCell ref="C47:F47"/>
  </mergeCells>
  <printOptions/>
  <pageMargins left="0.15763888888888888" right="0.14027777777777778" top="0.2" bottom="0.15" header="0.5118055555555556" footer="0.5118055555555556"/>
  <pageSetup fitToWidth="3" horizontalDpi="300" verticalDpi="300" orientation="landscape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T53"/>
  <sheetViews>
    <sheetView zoomScalePageLayoutView="0" workbookViewId="0" topLeftCell="A10">
      <selection activeCell="N34" sqref="N34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6.7109375" style="0" customWidth="1"/>
    <col min="4" max="4" width="7.28125" style="0" customWidth="1"/>
    <col min="5" max="5" width="7.8515625" style="0" customWidth="1"/>
    <col min="6" max="6" width="6.7109375" style="0" customWidth="1"/>
    <col min="7" max="7" width="4.7109375" style="0" customWidth="1"/>
    <col min="8" max="8" width="19.57421875" style="0" customWidth="1"/>
    <col min="9" max="9" width="7.7109375" style="0" customWidth="1"/>
    <col min="10" max="10" width="14.00390625" style="0" customWidth="1"/>
    <col min="11" max="11" width="15.28125" style="0" customWidth="1"/>
    <col min="12" max="12" width="14.57421875" style="0" customWidth="1"/>
    <col min="13" max="13" width="3.8515625" style="0" customWidth="1"/>
    <col min="14" max="14" width="14.00390625" style="0" customWidth="1"/>
    <col min="15" max="15" width="12.421875" style="0" customWidth="1"/>
    <col min="16" max="16" width="12.57421875" style="0" customWidth="1"/>
    <col min="17" max="17" width="7.28125" style="0" customWidth="1"/>
    <col min="18" max="18" width="6.57421875" style="0" customWidth="1"/>
    <col min="19" max="19" width="15.57421875" style="0" customWidth="1"/>
    <col min="20" max="20" width="10.28125" style="0" customWidth="1"/>
  </cols>
  <sheetData>
    <row r="5" spans="3:8" ht="12.75">
      <c r="C5" s="56"/>
      <c r="D5" s="56"/>
      <c r="E5" s="56"/>
      <c r="G5" s="1"/>
      <c r="H5" t="s">
        <v>421</v>
      </c>
    </row>
    <row r="6" spans="3:7" ht="12.75">
      <c r="C6" s="56"/>
      <c r="D6" s="56"/>
      <c r="E6" s="56"/>
      <c r="G6" s="1"/>
    </row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26.25" thickBot="1">
      <c r="A16" s="83" t="s">
        <v>4</v>
      </c>
      <c r="B16" s="84" t="s">
        <v>5</v>
      </c>
      <c r="C16" s="85" t="s">
        <v>6</v>
      </c>
      <c r="D16" s="86" t="s">
        <v>7</v>
      </c>
      <c r="E16" s="86" t="s">
        <v>8</v>
      </c>
      <c r="F16" s="83" t="s">
        <v>9</v>
      </c>
      <c r="G16" s="83" t="s">
        <v>10</v>
      </c>
      <c r="H16" s="83" t="s">
        <v>11</v>
      </c>
      <c r="I16" s="84" t="s">
        <v>12</v>
      </c>
      <c r="J16" s="83" t="s">
        <v>13</v>
      </c>
      <c r="K16" s="83" t="s">
        <v>957</v>
      </c>
      <c r="L16" s="83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87"/>
      <c r="B17" s="88"/>
      <c r="C17" s="89"/>
      <c r="D17" s="89"/>
      <c r="E17" s="90" t="s">
        <v>7</v>
      </c>
      <c r="F17" s="91"/>
      <c r="G17" s="92"/>
      <c r="H17" s="91"/>
      <c r="I17" s="93"/>
      <c r="J17" s="94"/>
      <c r="K17" s="94"/>
      <c r="L17" s="95" t="s">
        <v>17</v>
      </c>
      <c r="M17" s="354" t="s">
        <v>589</v>
      </c>
      <c r="N17" s="355" t="s">
        <v>590</v>
      </c>
      <c r="O17" s="355" t="s">
        <v>591</v>
      </c>
      <c r="P17" s="355"/>
      <c r="Q17" s="356" t="s">
        <v>592</v>
      </c>
      <c r="R17" s="356" t="s">
        <v>593</v>
      </c>
      <c r="S17" s="357" t="s">
        <v>1051</v>
      </c>
      <c r="T17" s="355" t="s">
        <v>594</v>
      </c>
    </row>
    <row r="18" spans="1:20" ht="12.75">
      <c r="A18" s="122">
        <v>1</v>
      </c>
      <c r="B18" s="150">
        <v>2</v>
      </c>
      <c r="C18" s="154">
        <v>3</v>
      </c>
      <c r="D18" s="154">
        <v>4</v>
      </c>
      <c r="E18" s="154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150">
        <v>17</v>
      </c>
      <c r="S18" s="150">
        <v>18</v>
      </c>
      <c r="T18" s="150">
        <v>19</v>
      </c>
    </row>
    <row r="19" spans="1:20" ht="12.75">
      <c r="A19" s="122">
        <v>1</v>
      </c>
      <c r="B19" s="136">
        <v>40637</v>
      </c>
      <c r="C19" s="193" t="s">
        <v>412</v>
      </c>
      <c r="D19" s="124">
        <v>61</v>
      </c>
      <c r="E19" s="681">
        <v>614</v>
      </c>
      <c r="F19" s="150"/>
      <c r="G19" s="150"/>
      <c r="H19" s="575" t="s">
        <v>488</v>
      </c>
      <c r="I19" s="150"/>
      <c r="J19" s="137" t="s">
        <v>29</v>
      </c>
      <c r="K19" s="137" t="s">
        <v>424</v>
      </c>
      <c r="L19" s="428">
        <v>6438</v>
      </c>
      <c r="M19" s="430">
        <v>3</v>
      </c>
      <c r="N19" s="222">
        <f aca="true" t="shared" si="0" ref="N19:N33">IF(M19=0,"N/A",+L19/M19)</f>
        <v>2146</v>
      </c>
      <c r="O19" s="222">
        <f>IF(M19=0,"N/A",+N19/12)</f>
        <v>178.83333333333334</v>
      </c>
      <c r="P19" s="222"/>
      <c r="Q19" s="210">
        <v>2</v>
      </c>
      <c r="R19" s="210">
        <v>2</v>
      </c>
      <c r="S19" s="222">
        <f aca="true" t="shared" si="1" ref="S19:S27">IF(M19=0,"N/A",+N19*Q19+O19*R19)</f>
        <v>4649.666666666667</v>
      </c>
      <c r="T19" s="223">
        <f aca="true" t="shared" si="2" ref="T19:T26">IF(M19=0,"N/A",+L19-S19)</f>
        <v>1788.333333333333</v>
      </c>
    </row>
    <row r="20" spans="1:20" ht="12.75">
      <c r="A20" s="122">
        <v>2</v>
      </c>
      <c r="B20" s="136">
        <v>40637</v>
      </c>
      <c r="C20" s="193" t="s">
        <v>412</v>
      </c>
      <c r="D20" s="124">
        <v>61</v>
      </c>
      <c r="E20" s="681">
        <v>614</v>
      </c>
      <c r="F20" s="150"/>
      <c r="G20" s="150"/>
      <c r="H20" s="340" t="s">
        <v>985</v>
      </c>
      <c r="I20" s="150"/>
      <c r="J20" s="150"/>
      <c r="K20" s="137" t="s">
        <v>424</v>
      </c>
      <c r="L20" s="428">
        <v>13160.2</v>
      </c>
      <c r="M20" s="430">
        <v>3</v>
      </c>
      <c r="N20" s="222">
        <f t="shared" si="0"/>
        <v>4386.733333333334</v>
      </c>
      <c r="O20" s="222">
        <f>IF(M20=0,"N/A",+N20/12)</f>
        <v>365.56111111111113</v>
      </c>
      <c r="P20" s="222">
        <f>+O19+O20</f>
        <v>544.3944444444445</v>
      </c>
      <c r="Q20" s="210">
        <v>2</v>
      </c>
      <c r="R20" s="210">
        <v>2</v>
      </c>
      <c r="S20" s="222">
        <f t="shared" si="1"/>
        <v>9504.58888888889</v>
      </c>
      <c r="T20" s="223">
        <f t="shared" si="2"/>
        <v>3655.6111111111113</v>
      </c>
    </row>
    <row r="21" spans="1:20" ht="12.75">
      <c r="A21" s="122">
        <v>3</v>
      </c>
      <c r="B21" s="123">
        <v>40081</v>
      </c>
      <c r="C21" s="193" t="s">
        <v>412</v>
      </c>
      <c r="D21" s="429">
        <v>61</v>
      </c>
      <c r="E21" s="497">
        <v>617</v>
      </c>
      <c r="F21" s="430"/>
      <c r="G21" s="137">
        <v>1</v>
      </c>
      <c r="H21" s="575" t="s">
        <v>473</v>
      </c>
      <c r="I21" s="125"/>
      <c r="J21" s="126"/>
      <c r="K21" s="137" t="s">
        <v>424</v>
      </c>
      <c r="L21" s="128">
        <v>7500</v>
      </c>
      <c r="M21" s="361">
        <v>10</v>
      </c>
      <c r="N21" s="222">
        <f t="shared" si="0"/>
        <v>750</v>
      </c>
      <c r="O21" s="222">
        <f>IF(M21=0,"N/A",+N21/12)</f>
        <v>62.5</v>
      </c>
      <c r="P21" s="222"/>
      <c r="Q21" s="210">
        <v>3</v>
      </c>
      <c r="R21" s="210">
        <v>9</v>
      </c>
      <c r="S21" s="222">
        <f t="shared" si="1"/>
        <v>2812.5</v>
      </c>
      <c r="T21" s="223">
        <f t="shared" si="2"/>
        <v>4687.5</v>
      </c>
    </row>
    <row r="22" spans="1:20" ht="12.75">
      <c r="A22" s="122">
        <v>4</v>
      </c>
      <c r="B22" s="123">
        <v>37015</v>
      </c>
      <c r="C22" s="193" t="s">
        <v>412</v>
      </c>
      <c r="D22" s="182">
        <v>61</v>
      </c>
      <c r="E22" s="497">
        <v>617</v>
      </c>
      <c r="F22" s="127"/>
      <c r="G22" s="124">
        <v>1</v>
      </c>
      <c r="H22" s="575" t="s">
        <v>395</v>
      </c>
      <c r="I22" s="129"/>
      <c r="J22" s="127" t="s">
        <v>19</v>
      </c>
      <c r="K22" s="137" t="s">
        <v>424</v>
      </c>
      <c r="L22" s="128">
        <v>1015</v>
      </c>
      <c r="M22" s="361">
        <v>10</v>
      </c>
      <c r="N22" s="746"/>
      <c r="O22" s="746"/>
      <c r="P22" s="803"/>
      <c r="Q22" s="804">
        <v>10</v>
      </c>
      <c r="R22" s="804"/>
      <c r="S22" s="803">
        <v>1015</v>
      </c>
      <c r="T22" s="805">
        <f t="shared" si="2"/>
        <v>0</v>
      </c>
    </row>
    <row r="23" spans="1:20" ht="12.75">
      <c r="A23" s="122">
        <v>5</v>
      </c>
      <c r="B23" s="123">
        <v>40715</v>
      </c>
      <c r="C23" s="146" t="s">
        <v>412</v>
      </c>
      <c r="D23" s="124">
        <v>61</v>
      </c>
      <c r="E23" s="497">
        <v>617</v>
      </c>
      <c r="F23" s="129"/>
      <c r="G23" s="124">
        <v>1</v>
      </c>
      <c r="H23" s="281" t="s">
        <v>478</v>
      </c>
      <c r="I23" s="281" t="s">
        <v>804</v>
      </c>
      <c r="J23" s="129"/>
      <c r="K23" s="137" t="s">
        <v>424</v>
      </c>
      <c r="L23" s="227">
        <v>5474.04</v>
      </c>
      <c r="M23" s="448">
        <v>10</v>
      </c>
      <c r="N23" s="222">
        <f t="shared" si="0"/>
        <v>547.404</v>
      </c>
      <c r="O23" s="222">
        <f>IF(M23=0,"N/A",+N23/12)</f>
        <v>45.617</v>
      </c>
      <c r="P23" s="222"/>
      <c r="Q23" s="210">
        <v>2</v>
      </c>
      <c r="R23" s="210"/>
      <c r="S23" s="222">
        <f t="shared" si="1"/>
        <v>1094.808</v>
      </c>
      <c r="T23" s="223">
        <f t="shared" si="2"/>
        <v>4379.232</v>
      </c>
    </row>
    <row r="24" spans="1:20" ht="12.75">
      <c r="A24" s="122">
        <v>6</v>
      </c>
      <c r="B24" s="123">
        <v>40898</v>
      </c>
      <c r="C24" s="146" t="s">
        <v>412</v>
      </c>
      <c r="D24" s="124">
        <v>61</v>
      </c>
      <c r="E24" s="497">
        <v>617</v>
      </c>
      <c r="F24" s="129"/>
      <c r="G24" s="124">
        <v>1</v>
      </c>
      <c r="H24" s="281" t="s">
        <v>108</v>
      </c>
      <c r="I24" s="129"/>
      <c r="J24" s="281" t="s">
        <v>854</v>
      </c>
      <c r="K24" s="137" t="s">
        <v>424</v>
      </c>
      <c r="L24" s="227">
        <v>19543.68</v>
      </c>
      <c r="M24" s="448">
        <v>10</v>
      </c>
      <c r="N24" s="222">
        <f t="shared" si="0"/>
        <v>1954.368</v>
      </c>
      <c r="O24" s="222">
        <f>IF(M24=0,"N/A",+N24/12)</f>
        <v>162.864</v>
      </c>
      <c r="P24" s="222"/>
      <c r="Q24" s="210">
        <v>1</v>
      </c>
      <c r="R24" s="210">
        <v>6</v>
      </c>
      <c r="S24" s="222">
        <f t="shared" si="1"/>
        <v>2931.5519999999997</v>
      </c>
      <c r="T24" s="223">
        <f t="shared" si="2"/>
        <v>16612.128</v>
      </c>
    </row>
    <row r="25" spans="1:20" ht="12.75">
      <c r="A25" s="122">
        <v>7</v>
      </c>
      <c r="B25" s="123">
        <v>39876</v>
      </c>
      <c r="C25" s="170" t="s">
        <v>412</v>
      </c>
      <c r="D25" s="429">
        <v>61</v>
      </c>
      <c r="E25" s="497">
        <v>617</v>
      </c>
      <c r="F25" s="446"/>
      <c r="G25" s="137">
        <v>1</v>
      </c>
      <c r="H25" s="194" t="s">
        <v>119</v>
      </c>
      <c r="I25" s="194"/>
      <c r="J25" s="194" t="s">
        <v>120</v>
      </c>
      <c r="K25" s="137" t="s">
        <v>424</v>
      </c>
      <c r="L25" s="246">
        <v>2395</v>
      </c>
      <c r="M25" s="448">
        <v>10</v>
      </c>
      <c r="N25" s="222">
        <f t="shared" si="0"/>
        <v>239.5</v>
      </c>
      <c r="O25" s="222">
        <f>IF(M25=0,"N/A",+N25/12)</f>
        <v>19.958333333333332</v>
      </c>
      <c r="P25" s="222"/>
      <c r="Q25" s="210">
        <v>4</v>
      </c>
      <c r="R25" s="210">
        <v>3</v>
      </c>
      <c r="S25" s="222">
        <f t="shared" si="1"/>
        <v>1017.875</v>
      </c>
      <c r="T25" s="223">
        <f t="shared" si="2"/>
        <v>1377.125</v>
      </c>
    </row>
    <row r="26" spans="1:20" ht="12.75">
      <c r="A26" s="122">
        <v>8</v>
      </c>
      <c r="B26" s="123">
        <v>37701</v>
      </c>
      <c r="C26" s="146" t="s">
        <v>412</v>
      </c>
      <c r="D26" s="124">
        <v>61</v>
      </c>
      <c r="E26" s="497">
        <v>617</v>
      </c>
      <c r="F26" s="127"/>
      <c r="G26" s="133">
        <v>1</v>
      </c>
      <c r="H26" s="129" t="s">
        <v>429</v>
      </c>
      <c r="I26" s="129" t="s">
        <v>430</v>
      </c>
      <c r="J26" s="129" t="s">
        <v>230</v>
      </c>
      <c r="K26" s="137" t="s">
        <v>424</v>
      </c>
      <c r="L26" s="257">
        <v>920</v>
      </c>
      <c r="M26" s="448">
        <v>10</v>
      </c>
      <c r="N26" s="222">
        <v>0</v>
      </c>
      <c r="O26" s="222">
        <v>0</v>
      </c>
      <c r="P26" s="222"/>
      <c r="Q26" s="210">
        <v>10</v>
      </c>
      <c r="R26" s="210"/>
      <c r="S26" s="222">
        <v>920</v>
      </c>
      <c r="T26" s="223">
        <f t="shared" si="2"/>
        <v>0</v>
      </c>
    </row>
    <row r="27" spans="1:20" ht="12.75">
      <c r="A27" s="122">
        <v>9</v>
      </c>
      <c r="B27" s="136">
        <v>40310</v>
      </c>
      <c r="C27" s="146" t="s">
        <v>412</v>
      </c>
      <c r="D27" s="181">
        <v>61</v>
      </c>
      <c r="E27" s="497">
        <v>617</v>
      </c>
      <c r="F27" s="133"/>
      <c r="G27" s="133">
        <v>1</v>
      </c>
      <c r="H27" s="296" t="s">
        <v>105</v>
      </c>
      <c r="I27" s="127" t="s">
        <v>661</v>
      </c>
      <c r="J27" s="130" t="s">
        <v>662</v>
      </c>
      <c r="K27" s="137" t="s">
        <v>424</v>
      </c>
      <c r="L27" s="294">
        <v>5695</v>
      </c>
      <c r="M27" s="361">
        <v>10</v>
      </c>
      <c r="N27" s="308">
        <f>IF(M27=0,"N/A",+L27/M27)</f>
        <v>569.5</v>
      </c>
      <c r="O27" s="222">
        <f>IF(M27=0,"N/A",+N27/12)</f>
        <v>47.458333333333336</v>
      </c>
      <c r="P27" s="222">
        <f>+O21+O23+O24+O25+O27</f>
        <v>338.3976666666666</v>
      </c>
      <c r="Q27" s="210">
        <v>3</v>
      </c>
      <c r="R27" s="210">
        <v>1</v>
      </c>
      <c r="S27" s="222">
        <f t="shared" si="1"/>
        <v>1755.9583333333333</v>
      </c>
      <c r="T27" s="223">
        <f>IF(M27=0,"N/A",+L27-S27)</f>
        <v>3939.041666666667</v>
      </c>
    </row>
    <row r="28" spans="1:20" ht="12.75">
      <c r="A28" s="122">
        <v>10</v>
      </c>
      <c r="B28" s="123">
        <v>37773</v>
      </c>
      <c r="C28" s="146" t="s">
        <v>412</v>
      </c>
      <c r="D28" s="124">
        <v>61</v>
      </c>
      <c r="E28" s="497">
        <v>617</v>
      </c>
      <c r="F28" s="129"/>
      <c r="G28" s="130">
        <v>1</v>
      </c>
      <c r="H28" s="127" t="s">
        <v>116</v>
      </c>
      <c r="I28" s="129"/>
      <c r="J28" s="129"/>
      <c r="K28" s="137" t="s">
        <v>424</v>
      </c>
      <c r="L28" s="257">
        <v>995</v>
      </c>
      <c r="M28" s="448">
        <v>10</v>
      </c>
      <c r="N28" s="222"/>
      <c r="O28" s="222"/>
      <c r="P28" s="803"/>
      <c r="Q28" s="804">
        <v>10</v>
      </c>
      <c r="R28" s="804"/>
      <c r="S28" s="803">
        <v>995</v>
      </c>
      <c r="T28" s="805">
        <f>IF(M28=0,"N/A",+L28-S28)</f>
        <v>0</v>
      </c>
    </row>
    <row r="29" spans="1:20" ht="12.75">
      <c r="A29" s="122">
        <v>11</v>
      </c>
      <c r="B29" s="123">
        <v>37585</v>
      </c>
      <c r="C29" s="146" t="s">
        <v>412</v>
      </c>
      <c r="D29" s="124">
        <v>61</v>
      </c>
      <c r="E29" s="497">
        <v>617</v>
      </c>
      <c r="F29" s="127">
        <v>127971</v>
      </c>
      <c r="G29" s="133">
        <v>1</v>
      </c>
      <c r="H29" s="129" t="s">
        <v>108</v>
      </c>
      <c r="I29" s="167">
        <v>585311</v>
      </c>
      <c r="J29" s="129" t="s">
        <v>109</v>
      </c>
      <c r="K29" s="137" t="s">
        <v>424</v>
      </c>
      <c r="L29" s="257">
        <v>9874</v>
      </c>
      <c r="M29" s="448">
        <v>10</v>
      </c>
      <c r="N29" s="746"/>
      <c r="O29" s="746"/>
      <c r="P29" s="222"/>
      <c r="Q29" s="210">
        <v>10</v>
      </c>
      <c r="R29" s="210"/>
      <c r="S29" s="222">
        <v>9874</v>
      </c>
      <c r="T29" s="223">
        <f aca="true" t="shared" si="3" ref="T29:T36">IF(M29=0,"N/A",+L29-S29)</f>
        <v>0</v>
      </c>
    </row>
    <row r="30" spans="1:20" ht="12.75">
      <c r="A30" s="122">
        <v>12</v>
      </c>
      <c r="B30" s="123">
        <v>36704</v>
      </c>
      <c r="C30" s="146" t="s">
        <v>412</v>
      </c>
      <c r="D30" s="124">
        <v>61</v>
      </c>
      <c r="E30" s="497">
        <v>617</v>
      </c>
      <c r="F30" s="127">
        <v>125413</v>
      </c>
      <c r="G30" s="124">
        <v>1</v>
      </c>
      <c r="H30" s="129" t="s">
        <v>316</v>
      </c>
      <c r="I30" s="129" t="s">
        <v>431</v>
      </c>
      <c r="J30" s="129" t="s">
        <v>25</v>
      </c>
      <c r="K30" s="137" t="s">
        <v>424</v>
      </c>
      <c r="L30" s="257">
        <v>950</v>
      </c>
      <c r="M30" s="448">
        <v>5</v>
      </c>
      <c r="N30" s="746"/>
      <c r="O30" s="746"/>
      <c r="P30" s="222"/>
      <c r="Q30" s="210">
        <v>5</v>
      </c>
      <c r="R30" s="210"/>
      <c r="S30" s="222">
        <v>950</v>
      </c>
      <c r="T30" s="223">
        <f t="shared" si="3"/>
        <v>0</v>
      </c>
    </row>
    <row r="31" spans="1:20" ht="12.75">
      <c r="A31" s="122">
        <v>13</v>
      </c>
      <c r="B31" s="96">
        <v>36889</v>
      </c>
      <c r="C31" s="146" t="s">
        <v>412</v>
      </c>
      <c r="D31" s="105">
        <v>61</v>
      </c>
      <c r="E31" s="497">
        <v>617</v>
      </c>
      <c r="F31" s="29">
        <v>125432</v>
      </c>
      <c r="G31" s="26">
        <v>1</v>
      </c>
      <c r="H31" s="61" t="s">
        <v>378</v>
      </c>
      <c r="I31" s="18"/>
      <c r="J31" s="18"/>
      <c r="K31" s="137" t="s">
        <v>424</v>
      </c>
      <c r="L31" s="16">
        <v>2000</v>
      </c>
      <c r="M31" s="204">
        <v>10</v>
      </c>
      <c r="N31" s="742"/>
      <c r="O31" s="742"/>
      <c r="P31" s="207"/>
      <c r="Q31" s="206">
        <v>10</v>
      </c>
      <c r="R31" s="207"/>
      <c r="S31" s="222">
        <v>2000</v>
      </c>
      <c r="T31" s="223">
        <f t="shared" si="3"/>
        <v>0</v>
      </c>
    </row>
    <row r="32" spans="1:20" ht="12.75">
      <c r="A32" s="122">
        <v>14</v>
      </c>
      <c r="B32" s="123">
        <v>36889</v>
      </c>
      <c r="C32" s="146" t="s">
        <v>412</v>
      </c>
      <c r="D32" s="429">
        <v>61</v>
      </c>
      <c r="E32" s="591">
        <v>617</v>
      </c>
      <c r="F32" s="124"/>
      <c r="G32" s="124">
        <v>2</v>
      </c>
      <c r="H32" s="129" t="s">
        <v>438</v>
      </c>
      <c r="I32" s="129"/>
      <c r="J32" s="167"/>
      <c r="K32" s="137" t="s">
        <v>424</v>
      </c>
      <c r="L32" s="128">
        <v>900</v>
      </c>
      <c r="M32" s="459">
        <v>10</v>
      </c>
      <c r="N32" s="746"/>
      <c r="O32" s="746"/>
      <c r="P32" s="514"/>
      <c r="Q32" s="210">
        <v>10</v>
      </c>
      <c r="R32" s="210"/>
      <c r="S32" s="222">
        <v>900</v>
      </c>
      <c r="T32" s="223">
        <f t="shared" si="3"/>
        <v>0</v>
      </c>
    </row>
    <row r="33" spans="1:20" ht="12.75">
      <c r="A33" s="122">
        <v>15</v>
      </c>
      <c r="B33" s="140">
        <v>40954</v>
      </c>
      <c r="C33" s="146" t="s">
        <v>412</v>
      </c>
      <c r="D33" s="124">
        <v>61</v>
      </c>
      <c r="E33" s="451">
        <v>615</v>
      </c>
      <c r="F33" s="150"/>
      <c r="G33" s="150"/>
      <c r="H33" s="281" t="s">
        <v>895</v>
      </c>
      <c r="I33" s="150"/>
      <c r="J33" s="150"/>
      <c r="K33" s="137" t="s">
        <v>424</v>
      </c>
      <c r="L33" s="428">
        <v>104049.2</v>
      </c>
      <c r="M33" s="430">
        <v>10</v>
      </c>
      <c r="N33" s="222">
        <f t="shared" si="0"/>
        <v>10404.92</v>
      </c>
      <c r="O33" s="222">
        <f>IF(M33=0,"N/A",+N33/12)</f>
        <v>867.0766666666667</v>
      </c>
      <c r="P33" s="222"/>
      <c r="Q33" s="210">
        <v>1</v>
      </c>
      <c r="R33" s="210">
        <v>4</v>
      </c>
      <c r="S33" s="222">
        <f>IF(M33=0,"N/A",+N33*Q33+O33*R33)</f>
        <v>13873.226666666667</v>
      </c>
      <c r="T33" s="223">
        <f t="shared" si="3"/>
        <v>90175.97333333333</v>
      </c>
    </row>
    <row r="34" spans="1:20" ht="12.75">
      <c r="A34" s="122">
        <v>16</v>
      </c>
      <c r="B34" s="96">
        <v>36889</v>
      </c>
      <c r="C34" s="146" t="s">
        <v>412</v>
      </c>
      <c r="D34" s="105">
        <v>61</v>
      </c>
      <c r="E34" s="451">
        <v>615</v>
      </c>
      <c r="F34" s="26">
        <v>127967</v>
      </c>
      <c r="G34" s="26">
        <v>1</v>
      </c>
      <c r="H34" s="18" t="s">
        <v>436</v>
      </c>
      <c r="I34" s="62"/>
      <c r="J34" s="26" t="s">
        <v>437</v>
      </c>
      <c r="K34" s="137" t="s">
        <v>424</v>
      </c>
      <c r="L34" s="16">
        <v>2000</v>
      </c>
      <c r="M34" s="204">
        <v>10</v>
      </c>
      <c r="N34" s="742"/>
      <c r="O34" s="742"/>
      <c r="P34" s="206"/>
      <c r="Q34" s="206">
        <v>10</v>
      </c>
      <c r="R34" s="207"/>
      <c r="S34" s="222">
        <v>2000</v>
      </c>
      <c r="T34" s="223">
        <f t="shared" si="3"/>
        <v>0</v>
      </c>
    </row>
    <row r="35" spans="1:20" ht="12.75">
      <c r="A35" s="122">
        <v>17</v>
      </c>
      <c r="B35" s="123">
        <v>36889</v>
      </c>
      <c r="C35" s="146" t="s">
        <v>412</v>
      </c>
      <c r="D35" s="124">
        <v>61</v>
      </c>
      <c r="E35" s="451">
        <v>615</v>
      </c>
      <c r="F35" s="446">
        <v>127613</v>
      </c>
      <c r="G35" s="137">
        <v>1</v>
      </c>
      <c r="H35" s="194" t="s">
        <v>552</v>
      </c>
      <c r="I35" s="194" t="s">
        <v>422</v>
      </c>
      <c r="J35" s="194" t="s">
        <v>423</v>
      </c>
      <c r="K35" s="137" t="s">
        <v>424</v>
      </c>
      <c r="L35" s="246">
        <v>18000</v>
      </c>
      <c r="M35" s="361">
        <v>10</v>
      </c>
      <c r="N35" s="746"/>
      <c r="O35" s="746"/>
      <c r="P35" s="222"/>
      <c r="Q35" s="210">
        <v>10</v>
      </c>
      <c r="R35" s="210"/>
      <c r="S35" s="222">
        <v>18000</v>
      </c>
      <c r="T35" s="223">
        <f t="shared" si="3"/>
        <v>0</v>
      </c>
    </row>
    <row r="36" spans="1:20" ht="12.75">
      <c r="A36" s="122">
        <v>18</v>
      </c>
      <c r="B36" s="123">
        <v>39934</v>
      </c>
      <c r="C36" s="146" t="s">
        <v>412</v>
      </c>
      <c r="D36" s="124">
        <v>61</v>
      </c>
      <c r="E36" s="451">
        <v>615</v>
      </c>
      <c r="F36" s="446"/>
      <c r="G36" s="137">
        <v>1</v>
      </c>
      <c r="H36" s="194" t="s">
        <v>486</v>
      </c>
      <c r="I36" s="194">
        <v>1497149</v>
      </c>
      <c r="J36" s="194" t="s">
        <v>487</v>
      </c>
      <c r="K36" s="137" t="s">
        <v>424</v>
      </c>
      <c r="L36" s="246">
        <v>19227</v>
      </c>
      <c r="M36" s="448">
        <v>10</v>
      </c>
      <c r="N36" s="222">
        <f>IF(M36=0,"N/A",+L36/M36)</f>
        <v>1922.7</v>
      </c>
      <c r="O36" s="222">
        <f>IF(M36=0,"N/A",+N36/12)</f>
        <v>160.225</v>
      </c>
      <c r="P36" s="222"/>
      <c r="Q36" s="210">
        <v>4</v>
      </c>
      <c r="R36" s="210">
        <v>1</v>
      </c>
      <c r="S36" s="222">
        <f>IF(M36=0,"N/A",+N36*Q36+O36*R36)</f>
        <v>7851.025000000001</v>
      </c>
      <c r="T36" s="223">
        <f t="shared" si="3"/>
        <v>11375.974999999999</v>
      </c>
    </row>
    <row r="37" spans="1:20" ht="12.75">
      <c r="A37" s="122">
        <v>19</v>
      </c>
      <c r="B37" s="123">
        <v>36889</v>
      </c>
      <c r="C37" s="146" t="s">
        <v>412</v>
      </c>
      <c r="D37" s="429">
        <v>61</v>
      </c>
      <c r="E37" s="451">
        <v>615</v>
      </c>
      <c r="F37" s="127"/>
      <c r="G37" s="124">
        <v>1</v>
      </c>
      <c r="H37" s="129" t="s">
        <v>425</v>
      </c>
      <c r="I37" s="167">
        <v>107801</v>
      </c>
      <c r="J37" s="129" t="s">
        <v>417</v>
      </c>
      <c r="K37" s="137" t="s">
        <v>424</v>
      </c>
      <c r="L37" s="257">
        <v>15000</v>
      </c>
      <c r="M37" s="448">
        <v>10</v>
      </c>
      <c r="N37" s="746"/>
      <c r="O37" s="746"/>
      <c r="P37" s="222"/>
      <c r="Q37" s="210">
        <v>10</v>
      </c>
      <c r="R37" s="210"/>
      <c r="S37" s="222">
        <v>15000</v>
      </c>
      <c r="T37" s="223">
        <f>IF(M37=0,"N/A",+L37-S37)</f>
        <v>0</v>
      </c>
    </row>
    <row r="38" spans="1:20" ht="12.75">
      <c r="A38" s="122">
        <v>20</v>
      </c>
      <c r="B38" s="123">
        <v>36889</v>
      </c>
      <c r="C38" s="146" t="s">
        <v>412</v>
      </c>
      <c r="D38" s="124">
        <v>61</v>
      </c>
      <c r="E38" s="451">
        <v>615</v>
      </c>
      <c r="F38" s="124">
        <v>126906</v>
      </c>
      <c r="G38" s="124">
        <v>1</v>
      </c>
      <c r="H38" s="167" t="s">
        <v>420</v>
      </c>
      <c r="I38" s="166"/>
      <c r="J38" s="129"/>
      <c r="K38" s="137" t="s">
        <v>424</v>
      </c>
      <c r="L38" s="128">
        <v>800</v>
      </c>
      <c r="M38" s="448">
        <v>10</v>
      </c>
      <c r="N38" s="746"/>
      <c r="O38" s="746"/>
      <c r="P38" s="222"/>
      <c r="Q38" s="210">
        <v>10</v>
      </c>
      <c r="R38" s="210"/>
      <c r="S38" s="222">
        <v>800</v>
      </c>
      <c r="T38" s="223">
        <f>IF(M38=0,"N/A",+L38-S38)</f>
        <v>0</v>
      </c>
    </row>
    <row r="39" spans="1:20" ht="12.75">
      <c r="A39" s="122">
        <v>21</v>
      </c>
      <c r="B39" s="123">
        <v>36889</v>
      </c>
      <c r="C39" s="193" t="s">
        <v>412</v>
      </c>
      <c r="D39" s="124">
        <v>61</v>
      </c>
      <c r="E39" s="365">
        <v>615</v>
      </c>
      <c r="F39" s="127">
        <v>126905</v>
      </c>
      <c r="G39" s="133">
        <v>1</v>
      </c>
      <c r="H39" s="129" t="s">
        <v>485</v>
      </c>
      <c r="I39" s="167">
        <v>5499</v>
      </c>
      <c r="J39" s="129" t="s">
        <v>414</v>
      </c>
      <c r="K39" s="137" t="s">
        <v>424</v>
      </c>
      <c r="L39" s="257">
        <v>25000</v>
      </c>
      <c r="M39" s="448">
        <v>10</v>
      </c>
      <c r="N39" s="746"/>
      <c r="O39" s="746"/>
      <c r="P39" s="222"/>
      <c r="Q39" s="210">
        <v>10</v>
      </c>
      <c r="R39" s="210"/>
      <c r="S39" s="222">
        <v>25000</v>
      </c>
      <c r="T39" s="223">
        <f>IF(M39=0,"N/A",+L39-S39)</f>
        <v>0</v>
      </c>
    </row>
    <row r="40" spans="1:20" ht="12.75">
      <c r="A40" s="122">
        <v>22</v>
      </c>
      <c r="B40" s="123">
        <v>36889</v>
      </c>
      <c r="C40" s="193" t="s">
        <v>412</v>
      </c>
      <c r="D40" s="124">
        <v>61</v>
      </c>
      <c r="E40" s="365">
        <v>615</v>
      </c>
      <c r="F40" s="127"/>
      <c r="G40" s="133">
        <v>1</v>
      </c>
      <c r="H40" s="129" t="s">
        <v>426</v>
      </c>
      <c r="I40" s="129" t="s">
        <v>427</v>
      </c>
      <c r="J40" s="129"/>
      <c r="K40" s="137" t="s">
        <v>424</v>
      </c>
      <c r="L40" s="257">
        <v>16000</v>
      </c>
      <c r="M40" s="448">
        <v>10</v>
      </c>
      <c r="N40" s="746"/>
      <c r="O40" s="746"/>
      <c r="P40" s="222"/>
      <c r="Q40" s="210">
        <v>10</v>
      </c>
      <c r="R40" s="210"/>
      <c r="S40" s="222">
        <v>16000</v>
      </c>
      <c r="T40" s="223">
        <f>IF(M40=0,"N/A",+L40-S40)</f>
        <v>0</v>
      </c>
    </row>
    <row r="41" spans="1:20" ht="12.75">
      <c r="A41" s="122">
        <v>23</v>
      </c>
      <c r="B41" s="123">
        <v>39097</v>
      </c>
      <c r="C41" s="146" t="s">
        <v>412</v>
      </c>
      <c r="D41" s="124">
        <v>61</v>
      </c>
      <c r="E41" s="365">
        <v>615</v>
      </c>
      <c r="F41" s="127">
        <v>126904</v>
      </c>
      <c r="G41" s="133">
        <v>1</v>
      </c>
      <c r="H41" s="281" t="s">
        <v>251</v>
      </c>
      <c r="I41" s="167">
        <v>582304</v>
      </c>
      <c r="J41" s="129" t="s">
        <v>428</v>
      </c>
      <c r="K41" s="137" t="s">
        <v>424</v>
      </c>
      <c r="L41" s="257">
        <v>1397</v>
      </c>
      <c r="M41" s="448">
        <v>10</v>
      </c>
      <c r="N41" s="222">
        <f>IF(M41=0,"N/A",+L41/M41)</f>
        <v>139.7</v>
      </c>
      <c r="O41" s="222">
        <f>IF(M41=0,"N/A",+N41/12)</f>
        <v>11.641666666666666</v>
      </c>
      <c r="P41" s="222">
        <f>+O33+O34+O35+O36+O37+O38+O39+O40+O41</f>
        <v>1038.9433333333334</v>
      </c>
      <c r="Q41" s="210">
        <v>6</v>
      </c>
      <c r="R41" s="210">
        <v>5</v>
      </c>
      <c r="S41" s="222">
        <f>IF(M41=0,"N/A",+N41*Q41+O41*R41)</f>
        <v>896.4083333333333</v>
      </c>
      <c r="T41" s="223">
        <f>IF(M41=0,"N/A",+L41-S41)</f>
        <v>500.5916666666667</v>
      </c>
    </row>
    <row r="42" spans="12:20" ht="15">
      <c r="L42" s="389">
        <f>SUM(L19:L41)</f>
        <v>278333.12</v>
      </c>
      <c r="M42" s="240"/>
      <c r="N42" s="262">
        <f>SUM(N19:N41)</f>
        <v>23060.825333333334</v>
      </c>
      <c r="O42" s="262">
        <f>SUM(O19:O41)</f>
        <v>1921.7354444444445</v>
      </c>
      <c r="P42" s="262">
        <f>SUM(P19:P41)</f>
        <v>1921.7354444444445</v>
      </c>
      <c r="Q42" s="261"/>
      <c r="R42" s="261"/>
      <c r="S42" s="262">
        <f>SUM(S19:S41)</f>
        <v>139841.60888888888</v>
      </c>
      <c r="T42" s="259">
        <f>SUM(T19:T41)</f>
        <v>138491.51111111112</v>
      </c>
    </row>
    <row r="44" spans="16:19" ht="12.75">
      <c r="P44" s="506"/>
      <c r="S44" s="80"/>
    </row>
    <row r="46" ht="12.75">
      <c r="S46" s="80"/>
    </row>
    <row r="50" spans="12:13" ht="12.75">
      <c r="L50" s="20"/>
      <c r="M50" s="20"/>
    </row>
    <row r="51" spans="2:19" ht="12.75">
      <c r="B51" s="616" t="s">
        <v>53</v>
      </c>
      <c r="C51" s="813"/>
      <c r="D51" s="813"/>
      <c r="E51" s="813"/>
      <c r="F51" s="813"/>
      <c r="G51" s="48"/>
      <c r="H51" s="118"/>
      <c r="I51" s="118"/>
      <c r="J51" s="119"/>
      <c r="K51" s="282"/>
      <c r="L51" s="23"/>
      <c r="M51" s="20"/>
      <c r="O51" s="282"/>
      <c r="P51" s="119"/>
      <c r="Q51" s="265"/>
      <c r="R51" s="265"/>
      <c r="S51" s="265"/>
    </row>
    <row r="52" spans="2:19" ht="12.75">
      <c r="B52" s="810" t="s">
        <v>52</v>
      </c>
      <c r="C52" s="810"/>
      <c r="D52" s="810"/>
      <c r="E52" s="810"/>
      <c r="F52" s="810"/>
      <c r="G52" s="20"/>
      <c r="H52" s="810" t="s">
        <v>188</v>
      </c>
      <c r="I52" s="810"/>
      <c r="J52" s="810"/>
      <c r="K52" s="810"/>
      <c r="L52" s="50"/>
      <c r="M52" s="50"/>
      <c r="O52" s="810" t="s">
        <v>582</v>
      </c>
      <c r="P52" s="810"/>
      <c r="Q52" s="810"/>
      <c r="R52" s="810"/>
      <c r="S52" s="810"/>
    </row>
    <row r="53" spans="3:16" ht="12.75">
      <c r="C53" s="50"/>
      <c r="D53" s="50"/>
      <c r="E53" s="50"/>
      <c r="G53" s="811"/>
      <c r="H53" s="811"/>
      <c r="J53" s="20"/>
      <c r="K53" s="20"/>
      <c r="L53" s="20"/>
      <c r="M53" s="20"/>
      <c r="O53" s="20"/>
      <c r="P53" s="20"/>
    </row>
  </sheetData>
  <sheetProtection/>
  <mergeCells count="10">
    <mergeCell ref="H52:K52"/>
    <mergeCell ref="O52:S52"/>
    <mergeCell ref="G53:H53"/>
    <mergeCell ref="A10:T10"/>
    <mergeCell ref="A11:T11"/>
    <mergeCell ref="A12:T12"/>
    <mergeCell ref="A13:T13"/>
    <mergeCell ref="C51:F51"/>
    <mergeCell ref="A14:T14"/>
    <mergeCell ref="B52:F52"/>
  </mergeCells>
  <printOptions/>
  <pageMargins left="0.15763888888888888" right="0.14027777777777778" top="0.2" bottom="0.15763888888888888" header="0.5118055555555556" footer="0.5118055555555556"/>
  <pageSetup fitToWidth="3" horizontalDpi="300" verticalDpi="300" orientation="landscape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T53"/>
  <sheetViews>
    <sheetView zoomScalePageLayoutView="0" workbookViewId="0" topLeftCell="A22">
      <selection activeCell="H43" sqref="H43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7.140625" style="0" customWidth="1"/>
    <col min="4" max="4" width="7.28125" style="0" customWidth="1"/>
    <col min="5" max="5" width="7.00390625" style="0" customWidth="1"/>
    <col min="6" max="6" width="7.28125" style="0" customWidth="1"/>
    <col min="7" max="7" width="4.7109375" style="0" customWidth="1"/>
    <col min="8" max="8" width="27.57421875" style="0" customWidth="1"/>
    <col min="9" max="9" width="9.28125" style="0" customWidth="1"/>
    <col min="10" max="10" width="12.421875" style="0" customWidth="1"/>
    <col min="11" max="11" width="20.00390625" style="0" customWidth="1"/>
    <col min="12" max="12" width="14.8515625" style="0" customWidth="1"/>
    <col min="13" max="13" width="3.7109375" style="0" customWidth="1"/>
    <col min="14" max="14" width="13.421875" style="0" customWidth="1"/>
    <col min="15" max="15" width="13.140625" style="0" customWidth="1"/>
    <col min="16" max="16" width="12.28125" style="0" customWidth="1"/>
    <col min="17" max="17" width="7.421875" style="0" customWidth="1"/>
    <col min="18" max="18" width="6.7109375" style="0" customWidth="1"/>
    <col min="19" max="19" width="13.57421875" style="0" customWidth="1"/>
    <col min="20" max="20" width="13.140625" style="0" customWidth="1"/>
  </cols>
  <sheetData>
    <row r="5" spans="2:6" ht="12.75">
      <c r="B5" s="56"/>
      <c r="C5" s="56"/>
      <c r="D5" s="56"/>
      <c r="F5" s="1"/>
    </row>
    <row r="6" spans="2:6" ht="12.75">
      <c r="B6" s="56"/>
      <c r="C6" s="56"/>
      <c r="D6" s="56"/>
      <c r="F6" s="1"/>
    </row>
    <row r="7" spans="2:6" ht="12.75">
      <c r="B7" s="56"/>
      <c r="C7" s="56"/>
      <c r="D7" s="56"/>
      <c r="F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26.25" thickBot="1">
      <c r="A16" s="83" t="s">
        <v>4</v>
      </c>
      <c r="B16" s="84" t="s">
        <v>5</v>
      </c>
      <c r="C16" s="85" t="s">
        <v>6</v>
      </c>
      <c r="D16" s="86" t="s">
        <v>7</v>
      </c>
      <c r="E16" s="86" t="s">
        <v>8</v>
      </c>
      <c r="F16" s="83" t="s">
        <v>9</v>
      </c>
      <c r="G16" s="83" t="s">
        <v>10</v>
      </c>
      <c r="H16" s="83" t="s">
        <v>11</v>
      </c>
      <c r="I16" s="84" t="s">
        <v>12</v>
      </c>
      <c r="J16" s="83" t="s">
        <v>13</v>
      </c>
      <c r="K16" s="83" t="s">
        <v>957</v>
      </c>
      <c r="L16" s="83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87"/>
      <c r="B17" s="88"/>
      <c r="C17" s="90" t="s">
        <v>16</v>
      </c>
      <c r="D17" s="89"/>
      <c r="E17" s="90" t="s">
        <v>7</v>
      </c>
      <c r="F17" s="91"/>
      <c r="G17" s="92"/>
      <c r="H17" s="91"/>
      <c r="I17" s="93"/>
      <c r="J17" s="94"/>
      <c r="K17" s="94"/>
      <c r="L17" s="95" t="s">
        <v>17</v>
      </c>
      <c r="M17" s="354" t="s">
        <v>589</v>
      </c>
      <c r="N17" s="355" t="s">
        <v>590</v>
      </c>
      <c r="O17" s="355" t="s">
        <v>591</v>
      </c>
      <c r="P17" s="355"/>
      <c r="Q17" s="356" t="s">
        <v>592</v>
      </c>
      <c r="R17" s="356" t="s">
        <v>593</v>
      </c>
      <c r="S17" s="357" t="s">
        <v>1051</v>
      </c>
      <c r="T17" s="355" t="s">
        <v>594</v>
      </c>
    </row>
    <row r="18" spans="1:20" ht="12.75">
      <c r="A18" s="122">
        <v>1</v>
      </c>
      <c r="B18" s="150">
        <v>2</v>
      </c>
      <c r="C18" s="154">
        <v>3</v>
      </c>
      <c r="D18" s="154">
        <v>4</v>
      </c>
      <c r="E18" s="590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150">
        <v>17</v>
      </c>
      <c r="S18" s="150">
        <v>18</v>
      </c>
      <c r="T18" s="150">
        <v>19</v>
      </c>
    </row>
    <row r="19" spans="1:20" ht="12.75">
      <c r="A19" s="122">
        <v>1</v>
      </c>
      <c r="B19" s="134">
        <v>41262</v>
      </c>
      <c r="C19" s="149" t="s">
        <v>434</v>
      </c>
      <c r="D19" s="429">
        <v>61</v>
      </c>
      <c r="E19" s="589">
        <v>619</v>
      </c>
      <c r="F19" s="181"/>
      <c r="G19" s="181">
        <v>2</v>
      </c>
      <c r="H19" s="668" t="s">
        <v>989</v>
      </c>
      <c r="I19" s="181"/>
      <c r="J19" s="181"/>
      <c r="K19" s="296" t="s">
        <v>435</v>
      </c>
      <c r="L19" s="368">
        <v>4221</v>
      </c>
      <c r="M19" s="362">
        <v>10</v>
      </c>
      <c r="N19" s="222">
        <f aca="true" t="shared" si="0" ref="N19:N28">IF(M19=0,"N/A",+L19/M19)</f>
        <v>422.1</v>
      </c>
      <c r="O19" s="222">
        <f aca="true" t="shared" si="1" ref="O19:O28">IF(M19=0,"N/A",+N19/12)</f>
        <v>35.175000000000004</v>
      </c>
      <c r="P19" s="514"/>
      <c r="Q19" s="210"/>
      <c r="R19" s="210">
        <v>6</v>
      </c>
      <c r="S19" s="222">
        <f>IF(M19=0,"N/A",+N19*Q19+O19*R19)</f>
        <v>211.05</v>
      </c>
      <c r="T19" s="223">
        <f>IF(M19=0,"N/A",+L19-S19)</f>
        <v>4009.95</v>
      </c>
    </row>
    <row r="20" spans="1:20" ht="12.75">
      <c r="A20" s="122">
        <v>2</v>
      </c>
      <c r="B20" s="134">
        <v>41262</v>
      </c>
      <c r="C20" s="149" t="s">
        <v>434</v>
      </c>
      <c r="D20" s="429">
        <v>61</v>
      </c>
      <c r="E20" s="589">
        <v>619</v>
      </c>
      <c r="F20" s="181" t="s">
        <v>53</v>
      </c>
      <c r="G20" s="181">
        <v>1</v>
      </c>
      <c r="H20" s="668" t="s">
        <v>990</v>
      </c>
      <c r="I20" s="181"/>
      <c r="J20" s="181"/>
      <c r="K20" s="296" t="s">
        <v>435</v>
      </c>
      <c r="L20" s="368">
        <v>8400</v>
      </c>
      <c r="M20" s="362">
        <v>10</v>
      </c>
      <c r="N20" s="222">
        <f t="shared" si="0"/>
        <v>840</v>
      </c>
      <c r="O20" s="222">
        <f t="shared" si="1"/>
        <v>70</v>
      </c>
      <c r="P20" s="514"/>
      <c r="Q20" s="210"/>
      <c r="R20" s="210">
        <v>6</v>
      </c>
      <c r="S20" s="222">
        <f>IF(M20=0,"N/A",+N20*Q20+O20*R20)</f>
        <v>420</v>
      </c>
      <c r="T20" s="223">
        <f>IF(M20=0,"N/A",+L20-S20)</f>
        <v>7980</v>
      </c>
    </row>
    <row r="21" spans="1:20" ht="12.75">
      <c r="A21" s="122">
        <v>3</v>
      </c>
      <c r="B21" s="134">
        <v>41262</v>
      </c>
      <c r="C21" s="149" t="s">
        <v>434</v>
      </c>
      <c r="D21" s="429">
        <v>61</v>
      </c>
      <c r="E21" s="589">
        <v>619</v>
      </c>
      <c r="F21" s="181"/>
      <c r="G21" s="181">
        <v>1</v>
      </c>
      <c r="H21" s="668" t="s">
        <v>991</v>
      </c>
      <c r="I21" s="181"/>
      <c r="J21" s="181"/>
      <c r="K21" s="296" t="s">
        <v>435</v>
      </c>
      <c r="L21" s="368">
        <v>220.5</v>
      </c>
      <c r="M21" s="362">
        <v>10</v>
      </c>
      <c r="N21" s="222">
        <f t="shared" si="0"/>
        <v>22.05</v>
      </c>
      <c r="O21" s="222">
        <f t="shared" si="1"/>
        <v>1.8375000000000001</v>
      </c>
      <c r="P21" s="514">
        <f>+O19+O20+O21</f>
        <v>107.01250000000002</v>
      </c>
      <c r="Q21" s="210"/>
      <c r="R21" s="210">
        <v>5</v>
      </c>
      <c r="S21" s="222">
        <f>IF(M21=0,"N/A",+N21*Q21+O21*R21)</f>
        <v>9.1875</v>
      </c>
      <c r="T21" s="223">
        <f>IF(M21=0,"N/A",+L21-S21)</f>
        <v>211.3125</v>
      </c>
    </row>
    <row r="22" spans="1:20" ht="12.75">
      <c r="A22" s="122">
        <v>4</v>
      </c>
      <c r="B22" s="140">
        <v>41059</v>
      </c>
      <c r="C22" s="149" t="s">
        <v>434</v>
      </c>
      <c r="D22" s="429">
        <v>61</v>
      </c>
      <c r="E22" s="493">
        <v>617</v>
      </c>
      <c r="F22" s="517"/>
      <c r="G22" s="137">
        <v>1</v>
      </c>
      <c r="H22" s="194" t="s">
        <v>908</v>
      </c>
      <c r="I22" s="137"/>
      <c r="J22" s="181"/>
      <c r="K22" s="360" t="s">
        <v>988</v>
      </c>
      <c r="L22" s="368">
        <v>5533.2</v>
      </c>
      <c r="M22" s="362">
        <v>10</v>
      </c>
      <c r="N22" s="222">
        <f t="shared" si="0"/>
        <v>553.3199999999999</v>
      </c>
      <c r="O22" s="222">
        <f t="shared" si="1"/>
        <v>46.10999999999999</v>
      </c>
      <c r="P22" s="514"/>
      <c r="Q22" s="210">
        <v>1</v>
      </c>
      <c r="R22" s="210">
        <v>1</v>
      </c>
      <c r="S22" s="222">
        <f aca="true" t="shared" si="2" ref="S22:S28">IF(M22=0,"N/A",+N22*Q22+O22*R22)</f>
        <v>599.43</v>
      </c>
      <c r="T22" s="223">
        <f aca="true" t="shared" si="3" ref="T22:T28">IF(M22=0,"N/A",+L22-S22)</f>
        <v>4933.7699999999995</v>
      </c>
    </row>
    <row r="23" spans="1:20" ht="12.75">
      <c r="A23" s="122">
        <v>5</v>
      </c>
      <c r="B23" s="134">
        <v>41059</v>
      </c>
      <c r="C23" s="149" t="s">
        <v>434</v>
      </c>
      <c r="D23" s="429">
        <v>61</v>
      </c>
      <c r="E23" s="493">
        <v>617</v>
      </c>
      <c r="F23" s="18"/>
      <c r="G23" s="106">
        <v>1</v>
      </c>
      <c r="H23" s="97" t="s">
        <v>912</v>
      </c>
      <c r="I23" s="62"/>
      <c r="J23" s="534" t="s">
        <v>19</v>
      </c>
      <c r="K23" s="360" t="s">
        <v>988</v>
      </c>
      <c r="L23" s="16">
        <v>2939.99</v>
      </c>
      <c r="M23" s="362">
        <v>10</v>
      </c>
      <c r="N23" s="222">
        <f t="shared" si="0"/>
        <v>293.99899999999997</v>
      </c>
      <c r="O23" s="222">
        <f t="shared" si="1"/>
        <v>24.499916666666664</v>
      </c>
      <c r="P23" s="514"/>
      <c r="Q23" s="210">
        <v>1</v>
      </c>
      <c r="R23" s="210">
        <v>1</v>
      </c>
      <c r="S23" s="222">
        <f t="shared" si="2"/>
        <v>318.4989166666666</v>
      </c>
      <c r="T23" s="223">
        <f t="shared" si="3"/>
        <v>2621.4910833333333</v>
      </c>
    </row>
    <row r="24" spans="1:20" ht="12.75">
      <c r="A24" s="122">
        <v>6</v>
      </c>
      <c r="B24" s="134">
        <v>40925</v>
      </c>
      <c r="C24" s="149" t="s">
        <v>434</v>
      </c>
      <c r="D24" s="429">
        <v>61</v>
      </c>
      <c r="E24" s="493">
        <v>617</v>
      </c>
      <c r="F24" s="181"/>
      <c r="G24" s="181">
        <v>1</v>
      </c>
      <c r="H24" s="296" t="s">
        <v>884</v>
      </c>
      <c r="I24" s="181"/>
      <c r="J24" s="181" t="s">
        <v>887</v>
      </c>
      <c r="K24" s="296" t="s">
        <v>435</v>
      </c>
      <c r="L24" s="368">
        <v>24071.05</v>
      </c>
      <c r="M24" s="362">
        <v>10</v>
      </c>
      <c r="N24" s="222">
        <f t="shared" si="0"/>
        <v>2407.105</v>
      </c>
      <c r="O24" s="222">
        <f t="shared" si="1"/>
        <v>200.59208333333333</v>
      </c>
      <c r="P24" s="514"/>
      <c r="Q24" s="210">
        <v>1</v>
      </c>
      <c r="R24" s="210">
        <v>5</v>
      </c>
      <c r="S24" s="222">
        <f t="shared" si="2"/>
        <v>3410.065416666667</v>
      </c>
      <c r="T24" s="223">
        <f t="shared" si="3"/>
        <v>20660.98458333333</v>
      </c>
    </row>
    <row r="25" spans="1:20" ht="12.75">
      <c r="A25" s="122">
        <v>7</v>
      </c>
      <c r="B25" s="134">
        <v>40925</v>
      </c>
      <c r="C25" s="149" t="s">
        <v>434</v>
      </c>
      <c r="D25" s="429">
        <v>61</v>
      </c>
      <c r="E25" s="493">
        <v>617</v>
      </c>
      <c r="F25" s="181"/>
      <c r="G25" s="181">
        <v>4</v>
      </c>
      <c r="H25" s="296" t="s">
        <v>885</v>
      </c>
      <c r="I25" s="181"/>
      <c r="J25" s="181" t="s">
        <v>886</v>
      </c>
      <c r="K25" s="296" t="s">
        <v>435</v>
      </c>
      <c r="L25" s="368">
        <v>23780</v>
      </c>
      <c r="M25" s="362">
        <v>10</v>
      </c>
      <c r="N25" s="222">
        <f t="shared" si="0"/>
        <v>2378</v>
      </c>
      <c r="O25" s="222">
        <f t="shared" si="1"/>
        <v>198.16666666666666</v>
      </c>
      <c r="P25" s="514"/>
      <c r="Q25" s="210">
        <v>1</v>
      </c>
      <c r="R25" s="210">
        <v>5</v>
      </c>
      <c r="S25" s="222">
        <f t="shared" si="2"/>
        <v>3368.833333333333</v>
      </c>
      <c r="T25" s="223">
        <f t="shared" si="3"/>
        <v>20411.166666666668</v>
      </c>
    </row>
    <row r="26" spans="1:20" ht="12.75">
      <c r="A26" s="122">
        <v>8</v>
      </c>
      <c r="B26" s="134">
        <v>41262</v>
      </c>
      <c r="C26" s="149" t="s">
        <v>434</v>
      </c>
      <c r="D26" s="429">
        <v>61</v>
      </c>
      <c r="E26" s="493">
        <v>617</v>
      </c>
      <c r="F26" s="181"/>
      <c r="G26" s="181">
        <v>1</v>
      </c>
      <c r="H26" s="296" t="s">
        <v>992</v>
      </c>
      <c r="I26" s="181" t="s">
        <v>994</v>
      </c>
      <c r="J26" s="181" t="s">
        <v>993</v>
      </c>
      <c r="K26" s="296" t="s">
        <v>435</v>
      </c>
      <c r="L26" s="368">
        <v>28299.2</v>
      </c>
      <c r="M26" s="362">
        <v>10</v>
      </c>
      <c r="N26" s="222">
        <f t="shared" si="0"/>
        <v>2829.92</v>
      </c>
      <c r="O26" s="222">
        <f t="shared" si="1"/>
        <v>235.82666666666668</v>
      </c>
      <c r="P26" s="514"/>
      <c r="Q26" s="210"/>
      <c r="R26" s="210">
        <v>6</v>
      </c>
      <c r="S26" s="222">
        <f>IF(M26=0,"N/A",+N26*Q26+O26*R26)</f>
        <v>1414.96</v>
      </c>
      <c r="T26" s="223">
        <f>IF(M26=0,"N/A",+L26-S26)</f>
        <v>26884.24</v>
      </c>
    </row>
    <row r="27" spans="1:20" ht="12.75">
      <c r="A27" s="122">
        <v>9</v>
      </c>
      <c r="B27" s="134">
        <v>41262</v>
      </c>
      <c r="C27" s="149" t="s">
        <v>434</v>
      </c>
      <c r="D27" s="429">
        <v>61</v>
      </c>
      <c r="E27" s="493">
        <v>617</v>
      </c>
      <c r="F27" s="181"/>
      <c r="G27" s="181">
        <v>1</v>
      </c>
      <c r="H27" s="296" t="s">
        <v>995</v>
      </c>
      <c r="I27" s="181" t="s">
        <v>997</v>
      </c>
      <c r="J27" s="181" t="s">
        <v>996</v>
      </c>
      <c r="K27" s="296" t="s">
        <v>435</v>
      </c>
      <c r="L27" s="368">
        <v>2227.5</v>
      </c>
      <c r="M27" s="362">
        <v>10</v>
      </c>
      <c r="N27" s="222">
        <f t="shared" si="0"/>
        <v>222.75</v>
      </c>
      <c r="O27" s="222">
        <f t="shared" si="1"/>
        <v>18.5625</v>
      </c>
      <c r="P27" s="514"/>
      <c r="Q27" s="210"/>
      <c r="R27" s="210">
        <v>6</v>
      </c>
      <c r="S27" s="222">
        <f>IF(M27=0,"N/A",+N27*Q27+O27*R27)</f>
        <v>111.375</v>
      </c>
      <c r="T27" s="223">
        <f>IF(M27=0,"N/A",+L27-S27)</f>
        <v>2116.125</v>
      </c>
    </row>
    <row r="28" spans="1:20" ht="12.75">
      <c r="A28" s="122">
        <v>10</v>
      </c>
      <c r="B28" s="136">
        <v>40504</v>
      </c>
      <c r="C28" s="149" t="s">
        <v>434</v>
      </c>
      <c r="D28" s="429">
        <v>61</v>
      </c>
      <c r="E28" s="493">
        <v>617</v>
      </c>
      <c r="F28" s="137"/>
      <c r="G28" s="137">
        <v>2</v>
      </c>
      <c r="H28" s="194" t="s">
        <v>875</v>
      </c>
      <c r="I28" s="137"/>
      <c r="J28" s="137"/>
      <c r="K28" s="296" t="s">
        <v>435</v>
      </c>
      <c r="L28" s="428">
        <v>1958.4</v>
      </c>
      <c r="M28" s="362">
        <v>10</v>
      </c>
      <c r="N28" s="222">
        <f t="shared" si="0"/>
        <v>195.84</v>
      </c>
      <c r="O28" s="222">
        <f t="shared" si="1"/>
        <v>16.32</v>
      </c>
      <c r="P28" s="514"/>
      <c r="Q28" s="210">
        <v>2</v>
      </c>
      <c r="R28" s="210">
        <v>7</v>
      </c>
      <c r="S28" s="222">
        <f t="shared" si="2"/>
        <v>505.92</v>
      </c>
      <c r="T28" s="223">
        <f t="shared" si="3"/>
        <v>1452.48</v>
      </c>
    </row>
    <row r="29" spans="1:20" ht="12.75">
      <c r="A29" s="122">
        <v>11</v>
      </c>
      <c r="B29" s="136">
        <v>40040</v>
      </c>
      <c r="C29" s="149" t="s">
        <v>434</v>
      </c>
      <c r="D29" s="429">
        <v>61</v>
      </c>
      <c r="E29" s="493">
        <v>617</v>
      </c>
      <c r="F29" s="137"/>
      <c r="G29" s="137">
        <v>1</v>
      </c>
      <c r="H29" s="194" t="s">
        <v>876</v>
      </c>
      <c r="I29" s="137"/>
      <c r="J29" s="194" t="s">
        <v>877</v>
      </c>
      <c r="K29" s="194" t="s">
        <v>435</v>
      </c>
      <c r="L29" s="428">
        <v>31440</v>
      </c>
      <c r="M29" s="362">
        <v>10</v>
      </c>
      <c r="N29" s="222">
        <f>IF(M29=0,"N/A",+L29/M29)</f>
        <v>3144</v>
      </c>
      <c r="O29" s="222">
        <f>IF(M29=0,"N/A",+N29/12)</f>
        <v>262</v>
      </c>
      <c r="P29" s="514"/>
      <c r="Q29" s="210">
        <v>3</v>
      </c>
      <c r="R29" s="210">
        <v>10</v>
      </c>
      <c r="S29" s="222">
        <f>IF(M29=0,"N/A",+N29*Q29+O29*R29)</f>
        <v>12052</v>
      </c>
      <c r="T29" s="223">
        <f aca="true" t="shared" si="4" ref="T29:T40">IF(M29=0,"N/A",+L29-S29)</f>
        <v>19388</v>
      </c>
    </row>
    <row r="30" spans="1:20" ht="12.75">
      <c r="A30" s="122">
        <v>12</v>
      </c>
      <c r="B30" s="136">
        <v>40459</v>
      </c>
      <c r="C30" s="149" t="s">
        <v>434</v>
      </c>
      <c r="D30" s="429">
        <v>61</v>
      </c>
      <c r="E30" s="493">
        <v>617</v>
      </c>
      <c r="F30" s="137"/>
      <c r="G30" s="137">
        <v>1</v>
      </c>
      <c r="H30" s="194" t="s">
        <v>878</v>
      </c>
      <c r="I30" s="137" t="s">
        <v>879</v>
      </c>
      <c r="J30" s="194"/>
      <c r="K30" s="194" t="s">
        <v>435</v>
      </c>
      <c r="L30" s="428">
        <v>33250</v>
      </c>
      <c r="M30" s="245">
        <v>10</v>
      </c>
      <c r="N30" s="222">
        <f>IF(M30=0,"N/A",+L30/M30)</f>
        <v>3325</v>
      </c>
      <c r="O30" s="222">
        <f>IF(M30=0,"N/A",+N30/12)</f>
        <v>277.0833333333333</v>
      </c>
      <c r="P30" s="514"/>
      <c r="Q30" s="210">
        <v>2</v>
      </c>
      <c r="R30" s="210">
        <v>8</v>
      </c>
      <c r="S30" s="222">
        <f>IF(M30=0,"N/A",+N30*Q30+O30*R30)</f>
        <v>8866.666666666666</v>
      </c>
      <c r="T30" s="223">
        <f t="shared" si="4"/>
        <v>24383.333333333336</v>
      </c>
    </row>
    <row r="31" spans="1:20" ht="12.75">
      <c r="A31" s="122">
        <v>13</v>
      </c>
      <c r="B31" s="136">
        <v>36877</v>
      </c>
      <c r="C31" s="149" t="s">
        <v>434</v>
      </c>
      <c r="D31" s="429">
        <v>61</v>
      </c>
      <c r="E31" s="493">
        <v>617</v>
      </c>
      <c r="F31" s="137"/>
      <c r="G31" s="137">
        <v>2</v>
      </c>
      <c r="H31" s="194" t="s">
        <v>986</v>
      </c>
      <c r="I31" s="137"/>
      <c r="J31" s="194"/>
      <c r="K31" s="194" t="s">
        <v>435</v>
      </c>
      <c r="L31" s="428">
        <v>1000</v>
      </c>
      <c r="M31" s="245">
        <v>10</v>
      </c>
      <c r="N31" s="746"/>
      <c r="O31" s="746"/>
      <c r="P31" s="514"/>
      <c r="Q31" s="210">
        <v>10</v>
      </c>
      <c r="R31" s="210"/>
      <c r="S31" s="222">
        <v>1000</v>
      </c>
      <c r="T31" s="223">
        <f t="shared" si="4"/>
        <v>0</v>
      </c>
    </row>
    <row r="32" spans="1:20" ht="12.75">
      <c r="A32" s="122">
        <v>14</v>
      </c>
      <c r="B32" s="136">
        <v>36889</v>
      </c>
      <c r="C32" s="149" t="s">
        <v>434</v>
      </c>
      <c r="D32" s="429">
        <v>61</v>
      </c>
      <c r="E32" s="493">
        <v>617</v>
      </c>
      <c r="F32" s="137"/>
      <c r="G32" s="137">
        <v>1</v>
      </c>
      <c r="H32" s="194" t="s">
        <v>293</v>
      </c>
      <c r="I32" s="137"/>
      <c r="J32" s="194"/>
      <c r="K32" s="194" t="s">
        <v>435</v>
      </c>
      <c r="L32" s="246">
        <v>1200</v>
      </c>
      <c r="M32" s="245">
        <v>10</v>
      </c>
      <c r="N32" s="746"/>
      <c r="O32" s="746"/>
      <c r="P32" s="514"/>
      <c r="Q32" s="210">
        <v>10</v>
      </c>
      <c r="R32" s="210"/>
      <c r="S32" s="222">
        <v>1200</v>
      </c>
      <c r="T32" s="223">
        <f t="shared" si="4"/>
        <v>0</v>
      </c>
    </row>
    <row r="33" spans="1:20" ht="12.75">
      <c r="A33" s="122">
        <v>15</v>
      </c>
      <c r="B33" s="136">
        <v>40877</v>
      </c>
      <c r="C33" s="149" t="s">
        <v>434</v>
      </c>
      <c r="D33" s="429">
        <v>61</v>
      </c>
      <c r="E33" s="493">
        <v>617</v>
      </c>
      <c r="F33" s="456"/>
      <c r="G33" s="456">
        <v>1</v>
      </c>
      <c r="H33" s="296" t="s">
        <v>155</v>
      </c>
      <c r="I33" s="456"/>
      <c r="J33" s="457"/>
      <c r="K33" s="194" t="s">
        <v>435</v>
      </c>
      <c r="L33" s="428">
        <v>6720</v>
      </c>
      <c r="M33" s="245">
        <v>10</v>
      </c>
      <c r="N33" s="222">
        <f>IF(M33=0,"N/A",+L33/M33)</f>
        <v>672</v>
      </c>
      <c r="O33" s="222">
        <f>IF(M33=0,"N/A",+N33/12)</f>
        <v>56</v>
      </c>
      <c r="P33" s="514"/>
      <c r="Q33" s="210">
        <v>1</v>
      </c>
      <c r="R33" s="210">
        <v>7</v>
      </c>
      <c r="S33" s="222">
        <f>IF(M33=0,"N/A",+N33*Q33+O33*R33)</f>
        <v>1064</v>
      </c>
      <c r="T33" s="223">
        <f t="shared" si="4"/>
        <v>5656</v>
      </c>
    </row>
    <row r="34" spans="1:20" ht="12.75">
      <c r="A34" s="122">
        <v>16</v>
      </c>
      <c r="B34" s="123">
        <v>37434</v>
      </c>
      <c r="C34" s="149" t="s">
        <v>434</v>
      </c>
      <c r="D34" s="429">
        <v>61</v>
      </c>
      <c r="E34" s="493">
        <v>617</v>
      </c>
      <c r="F34" s="281"/>
      <c r="G34" s="137">
        <v>1</v>
      </c>
      <c r="H34" s="281" t="s">
        <v>68</v>
      </c>
      <c r="I34" s="281" t="s">
        <v>406</v>
      </c>
      <c r="J34" s="194" t="s">
        <v>25</v>
      </c>
      <c r="K34" s="194" t="s">
        <v>435</v>
      </c>
      <c r="L34" s="256">
        <v>2871</v>
      </c>
      <c r="M34" s="459">
        <v>5</v>
      </c>
      <c r="N34" s="746"/>
      <c r="O34" s="746"/>
      <c r="P34" s="514"/>
      <c r="Q34" s="210">
        <v>5</v>
      </c>
      <c r="R34" s="210"/>
      <c r="S34" s="222">
        <v>2871</v>
      </c>
      <c r="T34" s="223">
        <f t="shared" si="4"/>
        <v>0</v>
      </c>
    </row>
    <row r="35" spans="1:20" ht="12.75">
      <c r="A35" s="122">
        <v>17</v>
      </c>
      <c r="B35" s="123">
        <v>36889</v>
      </c>
      <c r="C35" s="149" t="s">
        <v>434</v>
      </c>
      <c r="D35" s="429">
        <v>61</v>
      </c>
      <c r="E35" s="493">
        <v>617</v>
      </c>
      <c r="F35" s="124">
        <v>127967</v>
      </c>
      <c r="G35" s="124">
        <v>1</v>
      </c>
      <c r="H35" s="129" t="s">
        <v>436</v>
      </c>
      <c r="I35" s="167"/>
      <c r="J35" s="458" t="s">
        <v>437</v>
      </c>
      <c r="K35" s="194" t="s">
        <v>435</v>
      </c>
      <c r="L35" s="128">
        <v>2000</v>
      </c>
      <c r="M35" s="459">
        <v>10</v>
      </c>
      <c r="N35" s="746"/>
      <c r="O35" s="746"/>
      <c r="P35" s="514"/>
      <c r="Q35" s="210">
        <v>10</v>
      </c>
      <c r="R35" s="210"/>
      <c r="S35" s="222">
        <v>2000</v>
      </c>
      <c r="T35" s="223">
        <f t="shared" si="4"/>
        <v>0</v>
      </c>
    </row>
    <row r="36" spans="1:20" ht="12.75">
      <c r="A36" s="122">
        <v>18</v>
      </c>
      <c r="B36" s="123">
        <v>36889</v>
      </c>
      <c r="C36" s="149" t="s">
        <v>434</v>
      </c>
      <c r="D36" s="429">
        <v>61</v>
      </c>
      <c r="E36" s="493">
        <v>617</v>
      </c>
      <c r="F36" s="130">
        <v>125433</v>
      </c>
      <c r="G36" s="124">
        <v>1</v>
      </c>
      <c r="H36" s="129" t="s">
        <v>439</v>
      </c>
      <c r="I36" s="129"/>
      <c r="J36" s="129"/>
      <c r="K36" s="194" t="s">
        <v>435</v>
      </c>
      <c r="L36" s="128">
        <v>3000</v>
      </c>
      <c r="M36" s="459">
        <v>10</v>
      </c>
      <c r="N36" s="746"/>
      <c r="O36" s="746"/>
      <c r="P36" s="514"/>
      <c r="Q36" s="210">
        <v>10</v>
      </c>
      <c r="R36" s="210"/>
      <c r="S36" s="222">
        <v>3000</v>
      </c>
      <c r="T36" s="223">
        <f t="shared" si="4"/>
        <v>0</v>
      </c>
    </row>
    <row r="37" spans="1:20" ht="12.75">
      <c r="A37" s="122">
        <v>19</v>
      </c>
      <c r="B37" s="123">
        <v>36889</v>
      </c>
      <c r="C37" s="149" t="s">
        <v>434</v>
      </c>
      <c r="D37" s="429">
        <v>61</v>
      </c>
      <c r="E37" s="493">
        <v>617</v>
      </c>
      <c r="F37" s="130"/>
      <c r="G37" s="124">
        <v>1</v>
      </c>
      <c r="H37" s="127" t="s">
        <v>439</v>
      </c>
      <c r="I37" s="129"/>
      <c r="J37" s="129"/>
      <c r="K37" s="194" t="s">
        <v>435</v>
      </c>
      <c r="L37" s="128">
        <v>3000</v>
      </c>
      <c r="M37" s="459">
        <v>10</v>
      </c>
      <c r="N37" s="746"/>
      <c r="O37" s="746"/>
      <c r="P37" s="514"/>
      <c r="Q37" s="210">
        <v>10</v>
      </c>
      <c r="R37" s="210"/>
      <c r="S37" s="222">
        <v>3000</v>
      </c>
      <c r="T37" s="223">
        <f t="shared" si="4"/>
        <v>0</v>
      </c>
    </row>
    <row r="38" spans="1:20" ht="12.75">
      <c r="A38" s="122">
        <v>20</v>
      </c>
      <c r="B38" s="123">
        <v>36889</v>
      </c>
      <c r="C38" s="149" t="s">
        <v>434</v>
      </c>
      <c r="D38" s="429">
        <v>61</v>
      </c>
      <c r="E38" s="493">
        <v>617</v>
      </c>
      <c r="F38" s="130">
        <v>125432</v>
      </c>
      <c r="G38" s="124">
        <v>1</v>
      </c>
      <c r="H38" s="127" t="s">
        <v>378</v>
      </c>
      <c r="I38" s="129"/>
      <c r="J38" s="129"/>
      <c r="K38" s="194" t="s">
        <v>435</v>
      </c>
      <c r="L38" s="128">
        <v>2000</v>
      </c>
      <c r="M38" s="459">
        <v>10</v>
      </c>
      <c r="N38" s="746"/>
      <c r="O38" s="746"/>
      <c r="P38" s="514"/>
      <c r="Q38" s="210">
        <v>10</v>
      </c>
      <c r="R38" s="210"/>
      <c r="S38" s="222">
        <v>2000</v>
      </c>
      <c r="T38" s="223">
        <f t="shared" si="4"/>
        <v>0</v>
      </c>
    </row>
    <row r="39" spans="1:20" ht="12.75">
      <c r="A39" s="122">
        <v>21</v>
      </c>
      <c r="B39" s="123">
        <v>36889</v>
      </c>
      <c r="C39" s="149" t="s">
        <v>434</v>
      </c>
      <c r="D39" s="429">
        <v>61</v>
      </c>
      <c r="E39" s="493">
        <v>617</v>
      </c>
      <c r="F39" s="129"/>
      <c r="G39" s="124">
        <v>1</v>
      </c>
      <c r="H39" s="129" t="s">
        <v>987</v>
      </c>
      <c r="I39" s="129"/>
      <c r="J39" s="129"/>
      <c r="K39" s="194" t="s">
        <v>435</v>
      </c>
      <c r="L39" s="128">
        <v>2000</v>
      </c>
      <c r="M39" s="459">
        <v>10</v>
      </c>
      <c r="N39" s="746"/>
      <c r="O39" s="746"/>
      <c r="P39" s="514"/>
      <c r="Q39" s="210">
        <v>10</v>
      </c>
      <c r="R39" s="210"/>
      <c r="S39" s="222">
        <v>2000</v>
      </c>
      <c r="T39" s="223">
        <f t="shared" si="4"/>
        <v>0</v>
      </c>
    </row>
    <row r="40" spans="1:20" ht="12.75">
      <c r="A40" s="122">
        <v>22</v>
      </c>
      <c r="B40" s="123">
        <v>36889</v>
      </c>
      <c r="C40" s="149" t="s">
        <v>434</v>
      </c>
      <c r="D40" s="429">
        <v>61</v>
      </c>
      <c r="E40" s="493">
        <v>617</v>
      </c>
      <c r="F40" s="129"/>
      <c r="G40" s="124">
        <v>2</v>
      </c>
      <c r="H40" s="129" t="s">
        <v>440</v>
      </c>
      <c r="I40" s="129"/>
      <c r="J40" s="129"/>
      <c r="K40" s="194" t="s">
        <v>435</v>
      </c>
      <c r="L40" s="128">
        <v>2664.81</v>
      </c>
      <c r="M40" s="459">
        <v>10</v>
      </c>
      <c r="N40" s="746"/>
      <c r="O40" s="746"/>
      <c r="P40" s="514"/>
      <c r="Q40" s="210">
        <v>10</v>
      </c>
      <c r="R40" s="210"/>
      <c r="S40" s="222">
        <v>2664.81</v>
      </c>
      <c r="T40" s="223">
        <f t="shared" si="4"/>
        <v>0</v>
      </c>
    </row>
    <row r="41" spans="1:20" ht="12.75">
      <c r="A41" s="122">
        <v>23</v>
      </c>
      <c r="B41" s="123">
        <v>36888</v>
      </c>
      <c r="C41" s="149" t="s">
        <v>434</v>
      </c>
      <c r="D41" s="105">
        <v>61</v>
      </c>
      <c r="E41" s="493">
        <v>617</v>
      </c>
      <c r="F41" s="79">
        <v>35210</v>
      </c>
      <c r="G41" s="26">
        <v>1</v>
      </c>
      <c r="H41" s="18" t="s">
        <v>410</v>
      </c>
      <c r="I41" s="18"/>
      <c r="J41" s="534"/>
      <c r="K41" s="194" t="s">
        <v>435</v>
      </c>
      <c r="L41" s="16">
        <v>400</v>
      </c>
      <c r="M41" s="204">
        <v>10</v>
      </c>
      <c r="N41" s="742"/>
      <c r="O41" s="742"/>
      <c r="P41" s="207">
        <f>+O22+O23+O24+O25+O26+O27+O28+O29+O30+O31+O32+O33+O34+O35+O36+O37+O38+O39+O40+O41</f>
        <v>1335.1611666666668</v>
      </c>
      <c r="Q41" s="206">
        <v>10</v>
      </c>
      <c r="R41" s="206"/>
      <c r="S41" s="207">
        <v>400</v>
      </c>
      <c r="T41" s="223">
        <f>IF(M41=0,"N/A",+L41-S41)</f>
        <v>0</v>
      </c>
    </row>
    <row r="42" spans="1:20" ht="15">
      <c r="A42" s="2"/>
      <c r="B42" s="20"/>
      <c r="C42" s="57"/>
      <c r="D42" s="57"/>
      <c r="E42" s="57"/>
      <c r="F42" s="20"/>
      <c r="G42" s="22"/>
      <c r="H42" s="20"/>
      <c r="I42" s="20"/>
      <c r="J42" s="20"/>
      <c r="K42" s="20"/>
      <c r="L42" s="508">
        <f>SUM(L19:L41)</f>
        <v>193196.65</v>
      </c>
      <c r="M42" s="240"/>
      <c r="N42" s="262">
        <f>SUM(N19:N41)</f>
        <v>17306.084</v>
      </c>
      <c r="O42" s="262">
        <f>SUM(O19:O41)</f>
        <v>1442.1736666666668</v>
      </c>
      <c r="P42" s="515">
        <f>SUM(P21:P41)</f>
        <v>1442.1736666666668</v>
      </c>
      <c r="Q42" s="261"/>
      <c r="R42" s="261"/>
      <c r="S42" s="262">
        <f>SUM(S19:S41)</f>
        <v>52487.79683333333</v>
      </c>
      <c r="T42" s="259">
        <f>SUM(T19:T41)</f>
        <v>140708.85316666667</v>
      </c>
    </row>
    <row r="43" spans="1:12" ht="12.75">
      <c r="A43" s="2"/>
      <c r="B43" s="20"/>
      <c r="C43" s="57"/>
      <c r="D43" s="57"/>
      <c r="E43" s="57"/>
      <c r="F43" s="20"/>
      <c r="G43" s="22"/>
      <c r="H43" s="20"/>
      <c r="I43" s="20"/>
      <c r="J43" s="20"/>
      <c r="K43" s="508"/>
      <c r="L43" s="20"/>
    </row>
    <row r="44" spans="1:19" ht="12.75">
      <c r="A44" s="2"/>
      <c r="B44" s="20"/>
      <c r="C44" s="57"/>
      <c r="D44" s="57"/>
      <c r="E44" s="57"/>
      <c r="F44" s="20"/>
      <c r="G44" s="22"/>
      <c r="H44" s="20"/>
      <c r="I44" s="20"/>
      <c r="J44" s="20"/>
      <c r="K44" s="20"/>
      <c r="L44" s="20"/>
      <c r="O44" s="506"/>
      <c r="S44" s="80"/>
    </row>
    <row r="45" spans="1:19" ht="12.75">
      <c r="A45" s="2"/>
      <c r="B45" s="20"/>
      <c r="C45" s="57"/>
      <c r="D45" s="57"/>
      <c r="E45" s="57"/>
      <c r="F45" s="20"/>
      <c r="G45" s="22"/>
      <c r="H45" s="20"/>
      <c r="I45" s="20"/>
      <c r="J45" s="20"/>
      <c r="K45" s="20"/>
      <c r="L45" s="20"/>
      <c r="S45" s="80"/>
    </row>
    <row r="46" spans="1:12" ht="12.75">
      <c r="A46" s="2"/>
      <c r="B46" s="20"/>
      <c r="C46" s="57"/>
      <c r="D46" s="57"/>
      <c r="E46" s="57"/>
      <c r="F46" s="20"/>
      <c r="G46" s="22"/>
      <c r="H46" s="20"/>
      <c r="I46" s="20"/>
      <c r="J46" s="20"/>
      <c r="K46" s="20"/>
      <c r="L46" s="20"/>
    </row>
    <row r="47" spans="1:19" ht="12.75">
      <c r="A47" s="2"/>
      <c r="B47" s="20"/>
      <c r="C47" s="57"/>
      <c r="D47" s="57"/>
      <c r="E47" s="57"/>
      <c r="F47" s="20"/>
      <c r="G47" s="22"/>
      <c r="H47" s="20"/>
      <c r="I47" s="20"/>
      <c r="J47" s="20"/>
      <c r="K47" s="20"/>
      <c r="L47" s="20"/>
      <c r="S47" s="80"/>
    </row>
    <row r="48" spans="1:12" ht="12.75">
      <c r="A48" s="2"/>
      <c r="B48" s="20"/>
      <c r="C48" s="57"/>
      <c r="D48" s="57"/>
      <c r="E48" s="57"/>
      <c r="F48" s="20"/>
      <c r="G48" s="22"/>
      <c r="H48" s="20"/>
      <c r="I48" s="20"/>
      <c r="J48" s="20"/>
      <c r="K48" s="20"/>
      <c r="L48" s="20"/>
    </row>
    <row r="49" spans="1:12" ht="12.75">
      <c r="A49" s="2"/>
      <c r="B49" s="20"/>
      <c r="C49" s="57"/>
      <c r="D49" s="57"/>
      <c r="E49" s="57"/>
      <c r="F49" s="20"/>
      <c r="G49" s="22"/>
      <c r="H49" s="20"/>
      <c r="I49" s="20"/>
      <c r="J49" s="20"/>
      <c r="K49" s="20"/>
      <c r="L49" s="20"/>
    </row>
    <row r="50" spans="1:13" ht="12.75">
      <c r="A50" s="2"/>
      <c r="L50" s="20"/>
      <c r="M50" s="20"/>
    </row>
    <row r="51" spans="1:19" ht="12.75">
      <c r="A51" s="2"/>
      <c r="B51" s="616" t="s">
        <v>53</v>
      </c>
      <c r="C51" s="813"/>
      <c r="D51" s="813"/>
      <c r="E51" s="813"/>
      <c r="F51" s="813"/>
      <c r="G51" s="48"/>
      <c r="H51" s="118"/>
      <c r="I51" s="118"/>
      <c r="J51" s="119"/>
      <c r="K51" s="282"/>
      <c r="L51" s="23"/>
      <c r="M51" s="20"/>
      <c r="O51" s="282"/>
      <c r="P51" s="119"/>
      <c r="Q51" s="265"/>
      <c r="R51" s="265"/>
      <c r="S51" s="265"/>
    </row>
    <row r="52" spans="2:19" ht="12.75">
      <c r="B52" s="810" t="s">
        <v>52</v>
      </c>
      <c r="C52" s="810"/>
      <c r="D52" s="810"/>
      <c r="E52" s="810"/>
      <c r="F52" s="810"/>
      <c r="G52" s="20"/>
      <c r="H52" s="810" t="s">
        <v>188</v>
      </c>
      <c r="I52" s="810"/>
      <c r="J52" s="810"/>
      <c r="K52" s="810"/>
      <c r="L52" s="50"/>
      <c r="M52" s="50"/>
      <c r="O52" s="810" t="s">
        <v>582</v>
      </c>
      <c r="P52" s="810"/>
      <c r="Q52" s="810"/>
      <c r="R52" s="810"/>
      <c r="S52" s="810"/>
    </row>
    <row r="53" spans="3:16" ht="12.75">
      <c r="C53" s="50"/>
      <c r="D53" s="50"/>
      <c r="E53" s="50"/>
      <c r="G53" s="811"/>
      <c r="H53" s="811"/>
      <c r="J53" s="20"/>
      <c r="K53" s="20"/>
      <c r="L53" s="20"/>
      <c r="M53" s="20"/>
      <c r="O53" s="20"/>
      <c r="P53" s="20"/>
    </row>
  </sheetData>
  <sheetProtection/>
  <mergeCells count="10">
    <mergeCell ref="B52:F52"/>
    <mergeCell ref="H52:K52"/>
    <mergeCell ref="O52:S52"/>
    <mergeCell ref="G53:H53"/>
    <mergeCell ref="A10:T10"/>
    <mergeCell ref="A11:T11"/>
    <mergeCell ref="A12:T12"/>
    <mergeCell ref="A13:T13"/>
    <mergeCell ref="A14:T14"/>
    <mergeCell ref="C51:F51"/>
  </mergeCells>
  <printOptions/>
  <pageMargins left="0.15763888888888888" right="0.14027777777777778" top="0.2" bottom="0.15763888888888888" header="0.5118055555555556" footer="0.5118055555555556"/>
  <pageSetup fitToWidth="3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41"/>
  <sheetViews>
    <sheetView zoomScalePageLayoutView="0" workbookViewId="0" topLeftCell="A4">
      <selection activeCell="A20" sqref="A20:IV20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6.7109375" style="0" customWidth="1"/>
    <col min="4" max="4" width="7.421875" style="0" customWidth="1"/>
    <col min="5" max="5" width="6.00390625" style="0" customWidth="1"/>
    <col min="6" max="6" width="7.00390625" style="0" customWidth="1"/>
    <col min="7" max="7" width="5.7109375" style="0" customWidth="1"/>
    <col min="8" max="8" width="17.7109375" style="0" customWidth="1"/>
    <col min="9" max="9" width="6.28125" style="0" customWidth="1"/>
    <col min="10" max="10" width="9.00390625" style="0" customWidth="1"/>
    <col min="11" max="11" width="19.7109375" style="0" customWidth="1"/>
    <col min="12" max="12" width="14.57421875" style="0" customWidth="1"/>
    <col min="13" max="13" width="5.421875" style="0" customWidth="1"/>
    <col min="14" max="14" width="15.28125" style="0" customWidth="1"/>
    <col min="15" max="15" width="13.421875" style="0" customWidth="1"/>
    <col min="16" max="16" width="10.8515625" style="0" customWidth="1"/>
    <col min="17" max="17" width="7.140625" style="0" customWidth="1"/>
    <col min="18" max="18" width="6.7109375" style="0" customWidth="1"/>
    <col min="19" max="19" width="15.00390625" style="0" customWidth="1"/>
    <col min="20" max="20" width="10.14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812" t="s">
        <v>0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1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2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12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20" ht="25.5">
      <c r="A17" s="3" t="s">
        <v>4</v>
      </c>
      <c r="B17" s="3" t="s">
        <v>5</v>
      </c>
      <c r="C17" s="3" t="s">
        <v>6</v>
      </c>
      <c r="D17" s="4" t="s">
        <v>7</v>
      </c>
      <c r="E17" s="4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  <c r="K17" s="3" t="s">
        <v>957</v>
      </c>
      <c r="L17" s="3" t="s">
        <v>15</v>
      </c>
      <c r="M17" s="196" t="s">
        <v>583</v>
      </c>
      <c r="N17" s="197" t="s">
        <v>584</v>
      </c>
      <c r="O17" s="197" t="s">
        <v>585</v>
      </c>
      <c r="P17" s="197"/>
      <c r="Q17" s="198" t="s">
        <v>586</v>
      </c>
      <c r="R17" s="198" t="s">
        <v>587</v>
      </c>
      <c r="S17" s="199" t="s">
        <v>584</v>
      </c>
      <c r="T17" s="197" t="s">
        <v>588</v>
      </c>
    </row>
    <row r="18" spans="1:20" ht="13.5">
      <c r="A18" s="348"/>
      <c r="B18" s="349"/>
      <c r="C18" s="350" t="s">
        <v>16</v>
      </c>
      <c r="D18" s="351"/>
      <c r="E18" s="352" t="s">
        <v>7</v>
      </c>
      <c r="F18" s="350"/>
      <c r="G18" s="350"/>
      <c r="H18" s="349"/>
      <c r="I18" s="165"/>
      <c r="J18" s="353"/>
      <c r="K18" s="353"/>
      <c r="L18" s="165" t="s">
        <v>17</v>
      </c>
      <c r="M18" s="354" t="s">
        <v>589</v>
      </c>
      <c r="N18" s="355" t="s">
        <v>590</v>
      </c>
      <c r="O18" s="355" t="s">
        <v>591</v>
      </c>
      <c r="P18" s="355"/>
      <c r="Q18" s="356" t="s">
        <v>592</v>
      </c>
      <c r="R18" s="356" t="s">
        <v>593</v>
      </c>
      <c r="S18" s="357" t="s">
        <v>1051</v>
      </c>
      <c r="T18" s="355" t="s">
        <v>594</v>
      </c>
    </row>
    <row r="19" spans="1:20" ht="12.75">
      <c r="A19" s="122">
        <v>1</v>
      </c>
      <c r="B19" s="150">
        <v>2</v>
      </c>
      <c r="C19" s="150">
        <v>3</v>
      </c>
      <c r="D19" s="150">
        <v>4</v>
      </c>
      <c r="E19" s="150">
        <v>5</v>
      </c>
      <c r="F19" s="150">
        <v>6</v>
      </c>
      <c r="G19" s="150">
        <v>7</v>
      </c>
      <c r="H19" s="150">
        <v>8</v>
      </c>
      <c r="I19" s="150">
        <v>9</v>
      </c>
      <c r="J19" s="150">
        <v>10</v>
      </c>
      <c r="K19" s="150">
        <v>11</v>
      </c>
      <c r="L19" s="150">
        <v>12</v>
      </c>
      <c r="M19" s="453">
        <v>13</v>
      </c>
      <c r="N19" s="453">
        <v>14</v>
      </c>
      <c r="O19" s="453">
        <v>15</v>
      </c>
      <c r="P19" s="453"/>
      <c r="Q19" s="453">
        <v>16</v>
      </c>
      <c r="R19" s="453">
        <v>17</v>
      </c>
      <c r="S19" s="453">
        <v>18</v>
      </c>
      <c r="T19" s="453">
        <v>19</v>
      </c>
    </row>
    <row r="20" spans="1:20" ht="12.75">
      <c r="A20" s="122">
        <v>1</v>
      </c>
      <c r="B20" s="123">
        <v>38517</v>
      </c>
      <c r="C20" s="192">
        <v>2</v>
      </c>
      <c r="D20" s="130">
        <v>61</v>
      </c>
      <c r="E20" s="470">
        <v>617</v>
      </c>
      <c r="F20" s="126"/>
      <c r="G20" s="125">
        <v>1</v>
      </c>
      <c r="H20" s="126" t="s">
        <v>103</v>
      </c>
      <c r="I20" s="127"/>
      <c r="J20" s="126"/>
      <c r="K20" s="61" t="s">
        <v>1000</v>
      </c>
      <c r="L20" s="128">
        <v>8113.73</v>
      </c>
      <c r="M20" s="247">
        <v>10</v>
      </c>
      <c r="N20" s="222">
        <f>IF(M20=0,"N/A",+L20/M20)</f>
        <v>811.3729999999999</v>
      </c>
      <c r="O20" s="222">
        <f>IF(M20=0,"N/A",+N20/12)</f>
        <v>67.61441666666666</v>
      </c>
      <c r="P20" s="222"/>
      <c r="Q20" s="210">
        <v>8</v>
      </c>
      <c r="R20" s="210"/>
      <c r="S20" s="222">
        <f>IF(M20=0,"N/A",+N20*Q20+O20*R20)</f>
        <v>6490.9839999999995</v>
      </c>
      <c r="T20" s="223">
        <f>IF(M20=0,"N/A",+L20-S20)</f>
        <v>1622.746</v>
      </c>
    </row>
    <row r="21" spans="1:20" ht="12.75">
      <c r="A21" s="122">
        <v>2</v>
      </c>
      <c r="B21" s="123">
        <v>40876</v>
      </c>
      <c r="C21" s="192">
        <v>2</v>
      </c>
      <c r="D21" s="130">
        <v>61</v>
      </c>
      <c r="E21" s="470">
        <v>617</v>
      </c>
      <c r="F21" s="126"/>
      <c r="G21" s="125">
        <v>1</v>
      </c>
      <c r="H21" s="296" t="s">
        <v>18</v>
      </c>
      <c r="I21" s="130"/>
      <c r="J21" s="181" t="s">
        <v>623</v>
      </c>
      <c r="K21" s="61" t="s">
        <v>1000</v>
      </c>
      <c r="L21" s="454">
        <v>3845.4</v>
      </c>
      <c r="M21" s="247">
        <v>10</v>
      </c>
      <c r="N21" s="222">
        <f>IF(M21=0,"N/A",+L21/M21)</f>
        <v>384.54</v>
      </c>
      <c r="O21" s="222">
        <f>IF(M21=0,"N/A",+N21/12)</f>
        <v>32.045</v>
      </c>
      <c r="P21" s="222"/>
      <c r="Q21" s="210">
        <v>1</v>
      </c>
      <c r="R21" s="210">
        <v>7</v>
      </c>
      <c r="S21" s="222">
        <f>IF(M21=0,"N/A",+N21*Q21+O21*R21)</f>
        <v>608.855</v>
      </c>
      <c r="T21" s="223">
        <f>IF(M21=0,"N/A",+L21-S21)</f>
        <v>3236.545</v>
      </c>
    </row>
    <row r="22" spans="1:20" ht="12.75">
      <c r="A22" s="122">
        <v>3</v>
      </c>
      <c r="B22" s="123">
        <v>40876</v>
      </c>
      <c r="C22" s="192">
        <v>2</v>
      </c>
      <c r="D22" s="130">
        <v>61</v>
      </c>
      <c r="E22" s="470">
        <v>617</v>
      </c>
      <c r="F22" s="126"/>
      <c r="G22" s="125">
        <v>2</v>
      </c>
      <c r="H22" s="296" t="s">
        <v>20</v>
      </c>
      <c r="I22" s="130"/>
      <c r="J22" s="181" t="s">
        <v>623</v>
      </c>
      <c r="K22" s="61" t="s">
        <v>1000</v>
      </c>
      <c r="L22" s="128">
        <v>5914.04</v>
      </c>
      <c r="M22" s="247">
        <v>10</v>
      </c>
      <c r="N22" s="222">
        <f>IF(M22=0,"N/A",+L22/M22)</f>
        <v>591.404</v>
      </c>
      <c r="O22" s="222">
        <f>IF(M22=0,"N/A",+N22/12)</f>
        <v>49.28366666666667</v>
      </c>
      <c r="P22" s="222">
        <f>+O20+O21+O22</f>
        <v>148.94308333333333</v>
      </c>
      <c r="Q22" s="210">
        <v>1</v>
      </c>
      <c r="R22" s="210">
        <v>7</v>
      </c>
      <c r="S22" s="222">
        <f>IF(M22=0,"N/A",+N22*Q22+O22*R22)</f>
        <v>936.3896666666667</v>
      </c>
      <c r="T22" s="223">
        <f>IF(M22=0,"N/A",+L22-S22)</f>
        <v>4977.650333333333</v>
      </c>
    </row>
    <row r="23" spans="1:21" ht="15">
      <c r="A23" s="1"/>
      <c r="B23" s="1"/>
      <c r="C23" s="1"/>
      <c r="D23" s="1"/>
      <c r="E23" s="1"/>
      <c r="F23" s="1"/>
      <c r="G23" s="1"/>
      <c r="L23" s="389">
        <f>SUM(L20:L22)</f>
        <v>17873.17</v>
      </c>
      <c r="N23" s="262">
        <f>SUM(N20:N22)</f>
        <v>1787.317</v>
      </c>
      <c r="O23" s="262">
        <f>SUM(O20:O22)</f>
        <v>148.94308333333333</v>
      </c>
      <c r="P23" s="262">
        <f>SUM(P20:P22)</f>
        <v>148.94308333333333</v>
      </c>
      <c r="Q23" s="261"/>
      <c r="R23" s="261"/>
      <c r="S23" s="262">
        <f>SUM(S20:S22)</f>
        <v>8036.228666666667</v>
      </c>
      <c r="T23" s="259">
        <f>SUM(T20:T22)</f>
        <v>9836.941333333332</v>
      </c>
      <c r="U23" s="264"/>
    </row>
    <row r="24" spans="1:7" ht="12.75">
      <c r="A24" s="1"/>
      <c r="B24" s="1"/>
      <c r="C24" s="1"/>
      <c r="D24" s="1"/>
      <c r="E24" s="1"/>
      <c r="F24" s="1"/>
      <c r="G24" s="1"/>
    </row>
    <row r="25" spans="1:19" ht="12.75">
      <c r="A25" s="1"/>
      <c r="B25" s="1"/>
      <c r="C25" s="1"/>
      <c r="D25" s="1"/>
      <c r="E25" s="1"/>
      <c r="F25" s="1"/>
      <c r="G25" s="1"/>
      <c r="S25" s="8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15" ht="12.75">
      <c r="A32" s="1"/>
      <c r="B32" s="1"/>
      <c r="C32" s="1"/>
      <c r="D32" s="1"/>
      <c r="E32" s="1"/>
      <c r="F32" s="1"/>
      <c r="G32" s="1"/>
      <c r="O32" s="506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19" ht="12.75">
      <c r="A35" s="1"/>
      <c r="B35" s="265"/>
      <c r="C35" s="813"/>
      <c r="D35" s="813"/>
      <c r="E35" s="813"/>
      <c r="F35" s="813"/>
      <c r="G35" s="48"/>
      <c r="H35" s="118"/>
      <c r="I35" s="118"/>
      <c r="J35" s="119"/>
      <c r="K35" s="282"/>
      <c r="L35" s="23"/>
      <c r="M35" s="20"/>
      <c r="O35" s="282"/>
      <c r="P35" s="119"/>
      <c r="Q35" s="265"/>
      <c r="R35" s="265"/>
      <c r="S35" s="265"/>
    </row>
    <row r="36" spans="1:19" ht="12.75">
      <c r="A36" s="1"/>
      <c r="B36" s="810" t="s">
        <v>52</v>
      </c>
      <c r="C36" s="810"/>
      <c r="D36" s="810"/>
      <c r="E36" s="810"/>
      <c r="F36" s="810"/>
      <c r="G36" s="20"/>
      <c r="H36" s="810" t="s">
        <v>188</v>
      </c>
      <c r="I36" s="810"/>
      <c r="J36" s="810"/>
      <c r="K36" s="810"/>
      <c r="L36" s="50"/>
      <c r="M36" s="50"/>
      <c r="O36" s="810" t="s">
        <v>582</v>
      </c>
      <c r="P36" s="810"/>
      <c r="Q36" s="810"/>
      <c r="R36" s="810"/>
      <c r="S36" s="810"/>
    </row>
    <row r="37" ht="12.75">
      <c r="A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3" ht="12.75">
      <c r="A40" s="1"/>
      <c r="B40" s="1"/>
      <c r="C40" s="1"/>
    </row>
    <row r="41" spans="1:3" ht="12.75">
      <c r="A41" s="1"/>
      <c r="B41" s="1"/>
      <c r="C41" s="1"/>
    </row>
  </sheetData>
  <sheetProtection/>
  <mergeCells count="9">
    <mergeCell ref="O36:S36"/>
    <mergeCell ref="C35:F35"/>
    <mergeCell ref="B36:F36"/>
    <mergeCell ref="H36:K36"/>
    <mergeCell ref="A11:T11"/>
    <mergeCell ref="A12:T12"/>
    <mergeCell ref="A13:T13"/>
    <mergeCell ref="A14:T14"/>
    <mergeCell ref="A15:T15"/>
  </mergeCells>
  <printOptions/>
  <pageMargins left="0.24" right="0.11805555555555557" top="0.15763888888888888" bottom="0.19652777777777777" header="0.22" footer="0.5118055555555556"/>
  <pageSetup fitToWidth="3" horizontalDpi="300" verticalDpi="300" orientation="landscape" paperSize="9" scale="6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T51"/>
  <sheetViews>
    <sheetView zoomScalePageLayoutView="0" workbookViewId="0" topLeftCell="A11">
      <selection activeCell="N41" sqref="N41"/>
    </sheetView>
  </sheetViews>
  <sheetFormatPr defaultColWidth="9.140625" defaultRowHeight="12.75"/>
  <cols>
    <col min="1" max="1" width="3.140625" style="0" customWidth="1"/>
    <col min="2" max="2" width="10.7109375" style="0" customWidth="1"/>
    <col min="3" max="4" width="6.8515625" style="0" customWidth="1"/>
    <col min="5" max="6" width="7.28125" style="0" customWidth="1"/>
    <col min="7" max="7" width="4.7109375" style="0" customWidth="1"/>
    <col min="8" max="8" width="24.28125" style="0" customWidth="1"/>
    <col min="9" max="9" width="5.140625" style="0" customWidth="1"/>
    <col min="10" max="10" width="10.421875" style="0" customWidth="1"/>
    <col min="11" max="11" width="20.8515625" style="0" customWidth="1"/>
    <col min="12" max="12" width="14.140625" style="0" customWidth="1"/>
    <col min="13" max="13" width="4.00390625" style="0" customWidth="1"/>
    <col min="14" max="14" width="11.7109375" style="0" customWidth="1"/>
    <col min="15" max="16" width="10.8515625" style="0" customWidth="1"/>
    <col min="17" max="17" width="6.140625" style="0" customWidth="1"/>
    <col min="18" max="18" width="6.28125" style="0" bestFit="1" customWidth="1"/>
    <col min="19" max="19" width="13.8515625" style="0" customWidth="1"/>
  </cols>
  <sheetData>
    <row r="5" spans="3:7" ht="12.75">
      <c r="C5" s="56"/>
      <c r="D5" s="56"/>
      <c r="E5" s="56"/>
      <c r="G5" s="1"/>
    </row>
    <row r="6" spans="3:7" ht="12.75">
      <c r="C6" s="56"/>
      <c r="D6" s="56"/>
      <c r="E6" s="56"/>
      <c r="G6" s="1"/>
    </row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1:20" ht="12.75">
      <c r="A10" s="812" t="s">
        <v>0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39" thickBot="1">
      <c r="A16" s="83" t="s">
        <v>4</v>
      </c>
      <c r="B16" s="84" t="s">
        <v>5</v>
      </c>
      <c r="C16" s="85" t="s">
        <v>6</v>
      </c>
      <c r="D16" s="86" t="s">
        <v>7</v>
      </c>
      <c r="E16" s="86" t="s">
        <v>8</v>
      </c>
      <c r="F16" s="83" t="s">
        <v>9</v>
      </c>
      <c r="G16" s="83" t="s">
        <v>10</v>
      </c>
      <c r="H16" s="83" t="s">
        <v>11</v>
      </c>
      <c r="I16" s="84" t="s">
        <v>12</v>
      </c>
      <c r="J16" s="83" t="s">
        <v>13</v>
      </c>
      <c r="K16" s="83" t="s">
        <v>957</v>
      </c>
      <c r="L16" s="83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4.25" thickBot="1">
      <c r="A17" s="87"/>
      <c r="B17" s="88"/>
      <c r="C17" s="90" t="s">
        <v>16</v>
      </c>
      <c r="D17" s="89"/>
      <c r="E17" s="90" t="s">
        <v>7</v>
      </c>
      <c r="F17" s="91"/>
      <c r="G17" s="92"/>
      <c r="H17" s="91"/>
      <c r="I17" s="93"/>
      <c r="J17" s="98"/>
      <c r="K17" s="98"/>
      <c r="L17" s="99" t="s">
        <v>17</v>
      </c>
      <c r="M17" s="200" t="s">
        <v>589</v>
      </c>
      <c r="N17" s="201" t="s">
        <v>590</v>
      </c>
      <c r="O17" s="201" t="s">
        <v>591</v>
      </c>
      <c r="P17" s="201"/>
      <c r="Q17" s="202" t="s">
        <v>592</v>
      </c>
      <c r="R17" s="202" t="s">
        <v>593</v>
      </c>
      <c r="S17" s="203" t="s">
        <v>1051</v>
      </c>
      <c r="T17" s="201" t="s">
        <v>594</v>
      </c>
    </row>
    <row r="18" spans="1:20" ht="12.75">
      <c r="A18" s="683">
        <v>1</v>
      </c>
      <c r="B18" s="101">
        <v>2</v>
      </c>
      <c r="C18" s="102">
        <v>3</v>
      </c>
      <c r="D18" s="102">
        <v>4</v>
      </c>
      <c r="E18" s="102">
        <v>5</v>
      </c>
      <c r="F18" s="101">
        <v>6</v>
      </c>
      <c r="G18" s="101">
        <v>7</v>
      </c>
      <c r="H18" s="101">
        <v>8</v>
      </c>
      <c r="I18" s="103">
        <v>9</v>
      </c>
      <c r="J18" s="104">
        <v>10</v>
      </c>
      <c r="K18" s="104">
        <v>11</v>
      </c>
      <c r="L18" s="104">
        <v>12</v>
      </c>
      <c r="M18" s="9">
        <v>13</v>
      </c>
      <c r="N18" s="9">
        <v>14</v>
      </c>
      <c r="O18" s="9">
        <v>15</v>
      </c>
      <c r="P18" s="9"/>
      <c r="Q18" s="9">
        <v>16</v>
      </c>
      <c r="R18" s="9">
        <v>17</v>
      </c>
      <c r="S18" s="9">
        <v>18</v>
      </c>
      <c r="T18" s="9">
        <v>19</v>
      </c>
    </row>
    <row r="19" spans="1:20" ht="12.75">
      <c r="A19" s="122">
        <v>1</v>
      </c>
      <c r="B19" s="682">
        <v>41150</v>
      </c>
      <c r="C19" s="111" t="s">
        <v>441</v>
      </c>
      <c r="D19" s="181">
        <v>61</v>
      </c>
      <c r="E19" s="479">
        <v>617</v>
      </c>
      <c r="F19" s="150"/>
      <c r="G19" s="181">
        <v>1</v>
      </c>
      <c r="H19" s="281" t="s">
        <v>228</v>
      </c>
      <c r="I19" s="127"/>
      <c r="J19" s="127" t="s">
        <v>934</v>
      </c>
      <c r="K19" s="32" t="s">
        <v>442</v>
      </c>
      <c r="L19" s="289">
        <v>1610.54</v>
      </c>
      <c r="M19" s="361">
        <v>10</v>
      </c>
      <c r="N19" s="308">
        <f>IF(M19=0,"N/A",+L19/M19)</f>
        <v>161.054</v>
      </c>
      <c r="O19" s="222">
        <f>IF(M19=0,"N/A",+N19/12)</f>
        <v>13.421166666666666</v>
      </c>
      <c r="P19" s="222"/>
      <c r="Q19" s="210"/>
      <c r="R19" s="210">
        <v>10</v>
      </c>
      <c r="S19" s="222">
        <f>IF(M19=0,"N/A",+N19*Q19+O19*R19)</f>
        <v>134.21166666666667</v>
      </c>
      <c r="T19" s="223">
        <f>IF(M19=0,"N/A",+L19-S19)</f>
        <v>1476.3283333333334</v>
      </c>
    </row>
    <row r="20" spans="1:20" ht="12.75">
      <c r="A20" s="122">
        <v>2</v>
      </c>
      <c r="B20" s="394">
        <v>40232</v>
      </c>
      <c r="C20" s="111" t="s">
        <v>441</v>
      </c>
      <c r="D20" s="181">
        <v>61</v>
      </c>
      <c r="E20" s="479">
        <v>617</v>
      </c>
      <c r="F20" s="150"/>
      <c r="G20" s="181">
        <v>1</v>
      </c>
      <c r="H20" s="281" t="s">
        <v>669</v>
      </c>
      <c r="I20" s="150"/>
      <c r="J20" s="191"/>
      <c r="K20" s="32" t="s">
        <v>442</v>
      </c>
      <c r="L20" s="289">
        <v>2438</v>
      </c>
      <c r="M20" s="361">
        <v>10</v>
      </c>
      <c r="N20" s="308">
        <f>IF(M20=0,"N/A",+L20/M20)</f>
        <v>243.8</v>
      </c>
      <c r="O20" s="222">
        <f>IF(M20=0,"N/A",+N20/12)</f>
        <v>20.316666666666666</v>
      </c>
      <c r="P20" s="222"/>
      <c r="Q20" s="210">
        <v>3</v>
      </c>
      <c r="R20" s="210">
        <v>4</v>
      </c>
      <c r="S20" s="222">
        <f>IF(M20=0,"N/A",+N20*Q20+O20*R20)</f>
        <v>812.6666666666667</v>
      </c>
      <c r="T20" s="223">
        <f>IF(M20=0,"N/A",+L20-S20)</f>
        <v>1625.3333333333333</v>
      </c>
    </row>
    <row r="21" spans="1:20" ht="12.75">
      <c r="A21" s="122">
        <v>3</v>
      </c>
      <c r="B21" s="395">
        <v>36884</v>
      </c>
      <c r="C21" s="111" t="s">
        <v>441</v>
      </c>
      <c r="D21" s="105">
        <v>61</v>
      </c>
      <c r="E21" s="487">
        <v>617</v>
      </c>
      <c r="F21" s="61">
        <v>127636</v>
      </c>
      <c r="G21" s="26">
        <v>1</v>
      </c>
      <c r="H21" s="61" t="s">
        <v>165</v>
      </c>
      <c r="I21" s="18"/>
      <c r="J21" s="18"/>
      <c r="K21" s="32" t="s">
        <v>442</v>
      </c>
      <c r="L21" s="16">
        <v>1200</v>
      </c>
      <c r="M21" s="362">
        <v>10</v>
      </c>
      <c r="N21" s="742"/>
      <c r="O21" s="742"/>
      <c r="P21" s="207"/>
      <c r="Q21" s="206">
        <v>10</v>
      </c>
      <c r="R21" s="206"/>
      <c r="S21" s="207">
        <v>1200</v>
      </c>
      <c r="T21" s="208">
        <f>IF(M21=0,"N/A",+L21-S21)</f>
        <v>0</v>
      </c>
    </row>
    <row r="22" spans="1:20" ht="12.75">
      <c r="A22" s="122">
        <v>4</v>
      </c>
      <c r="B22" s="395">
        <v>35990</v>
      </c>
      <c r="C22" s="111" t="s">
        <v>441</v>
      </c>
      <c r="D22" s="105">
        <v>61</v>
      </c>
      <c r="E22" s="499">
        <v>617</v>
      </c>
      <c r="F22" s="79">
        <v>127965</v>
      </c>
      <c r="G22" s="26">
        <v>1</v>
      </c>
      <c r="H22" s="18" t="s">
        <v>105</v>
      </c>
      <c r="I22" s="18"/>
      <c r="J22" s="18" t="s">
        <v>326</v>
      </c>
      <c r="K22" s="32" t="s">
        <v>442</v>
      </c>
      <c r="L22" s="16">
        <v>3329.1</v>
      </c>
      <c r="M22" s="204">
        <v>10</v>
      </c>
      <c r="N22" s="742"/>
      <c r="O22" s="742"/>
      <c r="P22" s="207"/>
      <c r="Q22" s="206">
        <v>10</v>
      </c>
      <c r="R22" s="206"/>
      <c r="S22" s="207">
        <v>3329.1</v>
      </c>
      <c r="T22" s="208">
        <f>IF(M22=0,"N/A",+L22-S22)</f>
        <v>0</v>
      </c>
    </row>
    <row r="23" spans="1:20" ht="12.75">
      <c r="A23" s="122">
        <v>5</v>
      </c>
      <c r="B23" s="395">
        <v>36884</v>
      </c>
      <c r="C23" s="111" t="s">
        <v>441</v>
      </c>
      <c r="D23" s="105">
        <v>61</v>
      </c>
      <c r="E23" s="487">
        <v>617</v>
      </c>
      <c r="F23" s="107">
        <v>127625</v>
      </c>
      <c r="G23" s="24">
        <v>1</v>
      </c>
      <c r="H23" s="35" t="s">
        <v>171</v>
      </c>
      <c r="I23" s="35"/>
      <c r="J23" s="35" t="s">
        <v>349</v>
      </c>
      <c r="K23" s="32" t="s">
        <v>442</v>
      </c>
      <c r="L23" s="58">
        <v>500</v>
      </c>
      <c r="M23" s="204">
        <v>10</v>
      </c>
      <c r="N23" s="742"/>
      <c r="O23" s="742"/>
      <c r="P23" s="207"/>
      <c r="Q23" s="206">
        <v>10</v>
      </c>
      <c r="R23" s="206"/>
      <c r="S23" s="207">
        <v>500</v>
      </c>
      <c r="T23" s="208">
        <f aca="true" t="shared" si="0" ref="T23:T36">IF(M23=0,"N/A",+L23-S23)</f>
        <v>0</v>
      </c>
    </row>
    <row r="24" spans="1:20" ht="12.75">
      <c r="A24" s="122">
        <v>6</v>
      </c>
      <c r="B24" s="395">
        <v>36888</v>
      </c>
      <c r="C24" s="111" t="s">
        <v>441</v>
      </c>
      <c r="D24" s="105">
        <v>61</v>
      </c>
      <c r="E24" s="499">
        <v>617</v>
      </c>
      <c r="F24" s="79">
        <v>125403</v>
      </c>
      <c r="G24" s="26">
        <v>1</v>
      </c>
      <c r="H24" s="18" t="s">
        <v>171</v>
      </c>
      <c r="I24" s="18"/>
      <c r="J24" s="18" t="s">
        <v>19</v>
      </c>
      <c r="K24" s="32" t="s">
        <v>442</v>
      </c>
      <c r="L24" s="16">
        <v>500</v>
      </c>
      <c r="M24" s="204">
        <v>10</v>
      </c>
      <c r="N24" s="742"/>
      <c r="O24" s="742"/>
      <c r="P24" s="207"/>
      <c r="Q24" s="206">
        <v>10</v>
      </c>
      <c r="R24" s="206"/>
      <c r="S24" s="207">
        <v>500</v>
      </c>
      <c r="T24" s="208">
        <f t="shared" si="0"/>
        <v>0</v>
      </c>
    </row>
    <row r="25" spans="1:20" ht="12.75">
      <c r="A25" s="122">
        <v>7</v>
      </c>
      <c r="B25" s="395">
        <v>36884</v>
      </c>
      <c r="C25" s="111" t="s">
        <v>441</v>
      </c>
      <c r="D25" s="105">
        <v>61</v>
      </c>
      <c r="E25" s="487">
        <v>617</v>
      </c>
      <c r="F25" s="61">
        <v>127632</v>
      </c>
      <c r="G25" s="26">
        <v>1</v>
      </c>
      <c r="H25" s="61" t="s">
        <v>26</v>
      </c>
      <c r="I25" s="18"/>
      <c r="J25" s="18" t="s">
        <v>349</v>
      </c>
      <c r="K25" s="32" t="s">
        <v>442</v>
      </c>
      <c r="L25" s="16">
        <v>3132</v>
      </c>
      <c r="M25" s="204">
        <v>10</v>
      </c>
      <c r="N25" s="742"/>
      <c r="O25" s="742"/>
      <c r="P25" s="207"/>
      <c r="Q25" s="206">
        <v>10</v>
      </c>
      <c r="R25" s="206"/>
      <c r="S25" s="207">
        <v>3132</v>
      </c>
      <c r="T25" s="208">
        <f t="shared" si="0"/>
        <v>0</v>
      </c>
    </row>
    <row r="26" spans="1:20" ht="12.75">
      <c r="A26" s="122">
        <v>8</v>
      </c>
      <c r="B26" s="395">
        <v>36884</v>
      </c>
      <c r="C26" s="111" t="s">
        <v>441</v>
      </c>
      <c r="D26" s="105">
        <v>61</v>
      </c>
      <c r="E26" s="487">
        <v>617</v>
      </c>
      <c r="F26" s="61">
        <v>34944</v>
      </c>
      <c r="G26" s="26">
        <v>1</v>
      </c>
      <c r="H26" s="61" t="s">
        <v>26</v>
      </c>
      <c r="I26" s="18"/>
      <c r="J26" s="18" t="s">
        <v>83</v>
      </c>
      <c r="K26" s="32" t="s">
        <v>442</v>
      </c>
      <c r="L26" s="16">
        <v>3132</v>
      </c>
      <c r="M26" s="204">
        <v>10</v>
      </c>
      <c r="N26" s="742"/>
      <c r="O26" s="742"/>
      <c r="P26" s="207"/>
      <c r="Q26" s="206">
        <v>10</v>
      </c>
      <c r="R26" s="206"/>
      <c r="S26" s="207">
        <v>3132</v>
      </c>
      <c r="T26" s="208">
        <f t="shared" si="0"/>
        <v>0</v>
      </c>
    </row>
    <row r="27" spans="1:20" ht="12.75">
      <c r="A27" s="122">
        <v>9</v>
      </c>
      <c r="B27" s="395">
        <v>36884</v>
      </c>
      <c r="C27" s="111" t="s">
        <v>441</v>
      </c>
      <c r="D27" s="105">
        <v>61</v>
      </c>
      <c r="E27" s="487">
        <v>617</v>
      </c>
      <c r="F27" s="61">
        <v>34958</v>
      </c>
      <c r="G27" s="26">
        <v>1</v>
      </c>
      <c r="H27" s="61" t="s">
        <v>443</v>
      </c>
      <c r="I27" s="18"/>
      <c r="J27" s="18"/>
      <c r="K27" s="32" t="s">
        <v>442</v>
      </c>
      <c r="L27" s="16">
        <v>1500</v>
      </c>
      <c r="M27" s="204">
        <v>10</v>
      </c>
      <c r="N27" s="742"/>
      <c r="O27" s="742"/>
      <c r="P27" s="207"/>
      <c r="Q27" s="206">
        <v>10</v>
      </c>
      <c r="R27" s="206"/>
      <c r="S27" s="207">
        <v>1500</v>
      </c>
      <c r="T27" s="208">
        <f t="shared" si="0"/>
        <v>0</v>
      </c>
    </row>
    <row r="28" spans="1:20" ht="12.75">
      <c r="A28" s="122">
        <v>10</v>
      </c>
      <c r="B28" s="395">
        <v>36884</v>
      </c>
      <c r="C28" s="111" t="s">
        <v>441</v>
      </c>
      <c r="D28" s="105">
        <v>61</v>
      </c>
      <c r="E28" s="487">
        <v>617</v>
      </c>
      <c r="F28" s="61">
        <v>34957</v>
      </c>
      <c r="G28" s="26">
        <v>1</v>
      </c>
      <c r="H28" s="61" t="s">
        <v>46</v>
      </c>
      <c r="I28" s="18"/>
      <c r="J28" s="18" t="s">
        <v>126</v>
      </c>
      <c r="K28" s="32" t="s">
        <v>442</v>
      </c>
      <c r="L28" s="16">
        <v>2915</v>
      </c>
      <c r="M28" s="204">
        <v>5</v>
      </c>
      <c r="N28" s="742"/>
      <c r="O28" s="742"/>
      <c r="P28" s="207"/>
      <c r="Q28" s="206">
        <v>5</v>
      </c>
      <c r="R28" s="206"/>
      <c r="S28" s="207">
        <v>2915</v>
      </c>
      <c r="T28" s="208">
        <f t="shared" si="0"/>
        <v>0</v>
      </c>
    </row>
    <row r="29" spans="1:20" ht="12.75">
      <c r="A29" s="122">
        <v>11</v>
      </c>
      <c r="B29" s="395">
        <v>36884</v>
      </c>
      <c r="C29" s="111" t="s">
        <v>441</v>
      </c>
      <c r="D29" s="105">
        <v>61</v>
      </c>
      <c r="E29" s="487">
        <v>617</v>
      </c>
      <c r="F29" s="61"/>
      <c r="G29" s="26">
        <v>1</v>
      </c>
      <c r="H29" s="61" t="s">
        <v>260</v>
      </c>
      <c r="I29" s="18"/>
      <c r="J29" s="18"/>
      <c r="K29" s="32" t="s">
        <v>442</v>
      </c>
      <c r="L29" s="16">
        <v>900</v>
      </c>
      <c r="M29" s="204">
        <v>10</v>
      </c>
      <c r="N29" s="742"/>
      <c r="O29" s="742"/>
      <c r="P29" s="207"/>
      <c r="Q29" s="206">
        <v>10</v>
      </c>
      <c r="R29" s="206"/>
      <c r="S29" s="207">
        <v>900</v>
      </c>
      <c r="T29" s="208">
        <f>IF(M29=0,"N/A",+L29-S29)</f>
        <v>0</v>
      </c>
    </row>
    <row r="30" spans="1:20" ht="12.75">
      <c r="A30" s="122">
        <v>12</v>
      </c>
      <c r="B30" s="395">
        <v>36884</v>
      </c>
      <c r="C30" s="111" t="s">
        <v>441</v>
      </c>
      <c r="D30" s="105">
        <v>61</v>
      </c>
      <c r="E30" s="487">
        <v>617</v>
      </c>
      <c r="F30" s="61">
        <v>34959</v>
      </c>
      <c r="G30" s="26">
        <v>1</v>
      </c>
      <c r="H30" s="61" t="s">
        <v>260</v>
      </c>
      <c r="I30" s="18"/>
      <c r="J30" s="18"/>
      <c r="K30" s="32" t="s">
        <v>442</v>
      </c>
      <c r="L30" s="16">
        <v>900</v>
      </c>
      <c r="M30" s="204">
        <v>10</v>
      </c>
      <c r="N30" s="742"/>
      <c r="O30" s="742"/>
      <c r="P30" s="207"/>
      <c r="Q30" s="206">
        <v>10</v>
      </c>
      <c r="R30" s="206"/>
      <c r="S30" s="207">
        <v>900</v>
      </c>
      <c r="T30" s="208">
        <f t="shared" si="0"/>
        <v>0</v>
      </c>
    </row>
    <row r="31" spans="1:20" ht="12.75">
      <c r="A31" s="122">
        <v>13</v>
      </c>
      <c r="B31" s="634">
        <v>36889</v>
      </c>
      <c r="C31" s="111" t="s">
        <v>441</v>
      </c>
      <c r="D31" s="124">
        <v>61</v>
      </c>
      <c r="E31" s="497">
        <v>617</v>
      </c>
      <c r="F31" s="124">
        <v>34955</v>
      </c>
      <c r="G31" s="124">
        <v>1</v>
      </c>
      <c r="H31" s="281" t="s">
        <v>829</v>
      </c>
      <c r="I31" s="166"/>
      <c r="J31" s="129"/>
      <c r="K31" s="32" t="s">
        <v>442</v>
      </c>
      <c r="L31" s="128">
        <v>1200</v>
      </c>
      <c r="M31" s="448">
        <v>10</v>
      </c>
      <c r="N31" s="746"/>
      <c r="O31" s="746"/>
      <c r="P31" s="222"/>
      <c r="Q31" s="210">
        <v>10</v>
      </c>
      <c r="R31" s="210"/>
      <c r="S31" s="222">
        <v>1200</v>
      </c>
      <c r="T31" s="223">
        <f t="shared" si="0"/>
        <v>0</v>
      </c>
    </row>
    <row r="32" spans="1:20" ht="12.75">
      <c r="A32" s="122">
        <v>14</v>
      </c>
      <c r="B32" s="634">
        <v>36889</v>
      </c>
      <c r="C32" s="111" t="s">
        <v>441</v>
      </c>
      <c r="D32" s="124">
        <v>61</v>
      </c>
      <c r="E32" s="497">
        <v>617</v>
      </c>
      <c r="F32" s="124">
        <v>34954</v>
      </c>
      <c r="G32" s="124">
        <v>1</v>
      </c>
      <c r="H32" s="281" t="s">
        <v>829</v>
      </c>
      <c r="I32" s="166"/>
      <c r="J32" s="129"/>
      <c r="K32" s="32" t="s">
        <v>442</v>
      </c>
      <c r="L32" s="128">
        <v>1200</v>
      </c>
      <c r="M32" s="448">
        <v>10</v>
      </c>
      <c r="N32" s="746"/>
      <c r="O32" s="746"/>
      <c r="P32" s="222"/>
      <c r="Q32" s="210">
        <v>10</v>
      </c>
      <c r="R32" s="210"/>
      <c r="S32" s="222">
        <v>1200</v>
      </c>
      <c r="T32" s="223">
        <f t="shared" si="0"/>
        <v>0</v>
      </c>
    </row>
    <row r="33" spans="1:20" ht="12.75">
      <c r="A33" s="122">
        <v>15</v>
      </c>
      <c r="B33" s="395">
        <v>36884</v>
      </c>
      <c r="C33" s="111" t="s">
        <v>441</v>
      </c>
      <c r="D33" s="105">
        <v>61</v>
      </c>
      <c r="E33" s="487">
        <v>617</v>
      </c>
      <c r="F33" s="61">
        <v>127567</v>
      </c>
      <c r="G33" s="26">
        <v>1</v>
      </c>
      <c r="H33" s="33" t="s">
        <v>408</v>
      </c>
      <c r="I33" s="18"/>
      <c r="J33" s="18"/>
      <c r="K33" s="32" t="s">
        <v>442</v>
      </c>
      <c r="L33" s="16">
        <v>1940</v>
      </c>
      <c r="M33" s="204">
        <v>10</v>
      </c>
      <c r="N33" s="742"/>
      <c r="O33" s="742"/>
      <c r="P33" s="207"/>
      <c r="Q33" s="206">
        <v>10</v>
      </c>
      <c r="R33" s="206"/>
      <c r="S33" s="207">
        <v>1940</v>
      </c>
      <c r="T33" s="208">
        <f>IF(M33=0,"N/A",+L33-S33)</f>
        <v>0</v>
      </c>
    </row>
    <row r="34" spans="1:20" ht="12.75">
      <c r="A34" s="122">
        <v>16</v>
      </c>
      <c r="B34" s="395">
        <v>36884</v>
      </c>
      <c r="C34" s="111" t="s">
        <v>441</v>
      </c>
      <c r="D34" s="105">
        <v>61</v>
      </c>
      <c r="E34" s="487">
        <v>617</v>
      </c>
      <c r="F34" s="61">
        <v>127629</v>
      </c>
      <c r="G34" s="26">
        <v>1</v>
      </c>
      <c r="H34" s="61" t="s">
        <v>87</v>
      </c>
      <c r="I34" s="18"/>
      <c r="J34" s="18"/>
      <c r="K34" s="32" t="s">
        <v>442</v>
      </c>
      <c r="L34" s="16">
        <v>1780</v>
      </c>
      <c r="M34" s="204">
        <v>10</v>
      </c>
      <c r="N34" s="742"/>
      <c r="O34" s="742"/>
      <c r="P34" s="207"/>
      <c r="Q34" s="206">
        <v>10</v>
      </c>
      <c r="R34" s="206"/>
      <c r="S34" s="207">
        <v>1780</v>
      </c>
      <c r="T34" s="208">
        <f t="shared" si="0"/>
        <v>0</v>
      </c>
    </row>
    <row r="35" spans="1:20" ht="12.75">
      <c r="A35" s="122">
        <v>17</v>
      </c>
      <c r="B35" s="395">
        <v>36884</v>
      </c>
      <c r="C35" s="111" t="s">
        <v>441</v>
      </c>
      <c r="D35" s="105">
        <v>61</v>
      </c>
      <c r="E35" s="487">
        <v>617</v>
      </c>
      <c r="F35" s="61">
        <v>127630</v>
      </c>
      <c r="G35" s="26">
        <v>1</v>
      </c>
      <c r="H35" s="61" t="s">
        <v>87</v>
      </c>
      <c r="I35" s="18"/>
      <c r="J35" s="18"/>
      <c r="K35" s="32" t="s">
        <v>442</v>
      </c>
      <c r="L35" s="16">
        <v>1780</v>
      </c>
      <c r="M35" s="204">
        <v>10</v>
      </c>
      <c r="N35" s="742"/>
      <c r="O35" s="742"/>
      <c r="P35" s="207"/>
      <c r="Q35" s="206">
        <v>10</v>
      </c>
      <c r="R35" s="206"/>
      <c r="S35" s="207">
        <v>1780</v>
      </c>
      <c r="T35" s="208">
        <f t="shared" si="0"/>
        <v>0</v>
      </c>
    </row>
    <row r="36" spans="1:20" ht="12.75">
      <c r="A36" s="122">
        <v>18</v>
      </c>
      <c r="B36" s="395">
        <v>36884</v>
      </c>
      <c r="C36" s="111" t="s">
        <v>441</v>
      </c>
      <c r="D36" s="105">
        <v>61</v>
      </c>
      <c r="E36" s="487">
        <v>617</v>
      </c>
      <c r="F36" s="61">
        <v>34950</v>
      </c>
      <c r="G36" s="29">
        <v>1</v>
      </c>
      <c r="H36" s="61" t="s">
        <v>87</v>
      </c>
      <c r="I36" s="18"/>
      <c r="J36" s="18"/>
      <c r="K36" s="32" t="s">
        <v>442</v>
      </c>
      <c r="L36" s="16">
        <v>1780</v>
      </c>
      <c r="M36" s="204">
        <v>10</v>
      </c>
      <c r="N36" s="742"/>
      <c r="O36" s="742"/>
      <c r="P36" s="207"/>
      <c r="Q36" s="206">
        <v>10</v>
      </c>
      <c r="R36" s="206"/>
      <c r="S36" s="207">
        <v>1780</v>
      </c>
      <c r="T36" s="208">
        <f t="shared" si="0"/>
        <v>0</v>
      </c>
    </row>
    <row r="37" spans="1:20" ht="12.75">
      <c r="A37" s="122">
        <v>19</v>
      </c>
      <c r="B37" s="395">
        <v>41050</v>
      </c>
      <c r="C37" s="111" t="s">
        <v>441</v>
      </c>
      <c r="D37" s="105">
        <v>61</v>
      </c>
      <c r="E37" s="487">
        <v>617</v>
      </c>
      <c r="F37" s="61"/>
      <c r="G37" s="29">
        <v>4</v>
      </c>
      <c r="H37" s="61" t="s">
        <v>1013</v>
      </c>
      <c r="I37" s="18"/>
      <c r="J37" s="18"/>
      <c r="K37" s="32" t="s">
        <v>442</v>
      </c>
      <c r="L37" s="16">
        <v>1587.76</v>
      </c>
      <c r="M37" s="204">
        <v>10</v>
      </c>
      <c r="N37" s="207">
        <f>IF(M37=0,"N/A",+L37/M37)</f>
        <v>158.776</v>
      </c>
      <c r="O37" s="207">
        <f>IF(M37=0,"N/A",+N37/12)</f>
        <v>13.231333333333334</v>
      </c>
      <c r="P37" s="207">
        <f>+O19+O20+O37</f>
        <v>46.969166666666666</v>
      </c>
      <c r="Q37" s="206">
        <v>1</v>
      </c>
      <c r="R37" s="206"/>
      <c r="S37" s="207">
        <f>IF(M37=0,"N/A",+N37*Q37+O37*R37)</f>
        <v>158.776</v>
      </c>
      <c r="T37" s="208">
        <f>IF(M37=0,"N/A",+L37-S37)</f>
        <v>1428.984</v>
      </c>
    </row>
    <row r="38" spans="1:20" ht="15">
      <c r="A38" s="2"/>
      <c r="B38" s="20"/>
      <c r="E38" s="283"/>
      <c r="F38" s="59"/>
      <c r="G38" s="46"/>
      <c r="H38" s="59"/>
      <c r="K38" s="59"/>
      <c r="L38" s="755">
        <f>SUM(L19:L37)</f>
        <v>33324.4</v>
      </c>
      <c r="M38" s="240"/>
      <c r="N38" s="270">
        <f>SUM(N19:N37)</f>
        <v>563.6300000000001</v>
      </c>
      <c r="O38" s="270">
        <f>SUM(O19:O37)</f>
        <v>46.969166666666666</v>
      </c>
      <c r="P38" s="270">
        <f>SUM(P19:P37)</f>
        <v>46.969166666666666</v>
      </c>
      <c r="Q38" s="240"/>
      <c r="R38" s="240"/>
      <c r="S38" s="262">
        <f>SUM(S19:S37)</f>
        <v>28793.754333333334</v>
      </c>
      <c r="T38" s="259">
        <f>SUM(T19:T37)</f>
        <v>4530.645666666667</v>
      </c>
    </row>
    <row r="39" spans="1:12" ht="12.75">
      <c r="A39" s="2"/>
      <c r="B39" s="20"/>
      <c r="F39" s="59"/>
      <c r="G39" s="46"/>
      <c r="H39" s="59"/>
      <c r="K39" s="59"/>
      <c r="L39" s="20"/>
    </row>
    <row r="40" spans="1:12" ht="12.75">
      <c r="A40" s="2"/>
      <c r="B40" s="20"/>
      <c r="F40" s="59"/>
      <c r="G40" s="46"/>
      <c r="H40" s="59"/>
      <c r="K40" s="59"/>
      <c r="L40" s="20"/>
    </row>
    <row r="41" spans="1:19" ht="14.25">
      <c r="A41" s="2"/>
      <c r="B41" s="20"/>
      <c r="F41" s="298"/>
      <c r="G41" s="46"/>
      <c r="H41" s="59"/>
      <c r="K41" s="59"/>
      <c r="L41" s="20"/>
      <c r="S41" s="80"/>
    </row>
    <row r="42" spans="1:12" ht="12.75">
      <c r="A42" s="2"/>
      <c r="B42" s="20"/>
      <c r="F42" s="59"/>
      <c r="G42" s="46"/>
      <c r="H42" s="59"/>
      <c r="K42" s="59"/>
      <c r="L42" s="20"/>
    </row>
    <row r="43" spans="1:12" ht="12.75">
      <c r="A43" s="2"/>
      <c r="B43" s="20"/>
      <c r="F43" s="59"/>
      <c r="G43" s="46"/>
      <c r="H43" s="59"/>
      <c r="K43" s="59"/>
      <c r="L43" s="20"/>
    </row>
    <row r="44" spans="1:12" ht="12.75">
      <c r="A44" s="2"/>
      <c r="B44" s="20"/>
      <c r="F44" s="59"/>
      <c r="G44" s="46"/>
      <c r="H44" s="59"/>
      <c r="K44" s="59"/>
      <c r="L44" s="20"/>
    </row>
    <row r="45" spans="1:12" ht="12.75">
      <c r="A45" s="2"/>
      <c r="B45" s="20"/>
      <c r="F45" s="59"/>
      <c r="G45" s="46"/>
      <c r="H45" s="59"/>
      <c r="K45" s="59"/>
      <c r="L45" s="20"/>
    </row>
    <row r="46" spans="1:12" ht="12.75">
      <c r="A46" s="2"/>
      <c r="B46" s="20"/>
      <c r="F46" s="59"/>
      <c r="G46" s="46"/>
      <c r="H46" s="59"/>
      <c r="K46" s="59"/>
      <c r="L46" s="20"/>
    </row>
    <row r="47" spans="2:12" ht="12.75">
      <c r="B47" s="20"/>
      <c r="C47" s="57"/>
      <c r="D47" s="57"/>
      <c r="E47" s="57"/>
      <c r="F47" s="20"/>
      <c r="G47" s="22"/>
      <c r="H47" s="20"/>
      <c r="I47" s="20"/>
      <c r="J47" s="20"/>
      <c r="K47" s="20"/>
      <c r="L47" s="20"/>
    </row>
    <row r="48" spans="12:13" ht="12.75">
      <c r="L48" s="20"/>
      <c r="M48" s="20"/>
    </row>
    <row r="49" spans="2:19" ht="12.75">
      <c r="B49" s="616" t="s">
        <v>53</v>
      </c>
      <c r="C49" s="813"/>
      <c r="D49" s="813"/>
      <c r="E49" s="813"/>
      <c r="F49" s="813"/>
      <c r="G49" s="48"/>
      <c r="H49" s="118"/>
      <c r="I49" s="118"/>
      <c r="J49" s="119"/>
      <c r="K49" s="282"/>
      <c r="L49" s="23"/>
      <c r="M49" s="20"/>
      <c r="O49" s="282"/>
      <c r="P49" s="119"/>
      <c r="Q49" s="265"/>
      <c r="R49" s="265"/>
      <c r="S49" s="265"/>
    </row>
    <row r="50" spans="2:19" ht="12.75">
      <c r="B50" s="810" t="s">
        <v>52</v>
      </c>
      <c r="C50" s="810"/>
      <c r="D50" s="810"/>
      <c r="E50" s="810"/>
      <c r="F50" s="810"/>
      <c r="G50" s="20"/>
      <c r="H50" s="810" t="s">
        <v>188</v>
      </c>
      <c r="I50" s="810"/>
      <c r="J50" s="810"/>
      <c r="K50" s="810"/>
      <c r="L50" s="50"/>
      <c r="M50" s="50"/>
      <c r="O50" s="810" t="s">
        <v>582</v>
      </c>
      <c r="P50" s="810"/>
      <c r="Q50" s="810"/>
      <c r="R50" s="810"/>
      <c r="S50" s="810"/>
    </row>
    <row r="51" spans="3:16" ht="12.75">
      <c r="C51" s="50"/>
      <c r="D51" s="50"/>
      <c r="E51" s="50"/>
      <c r="G51" s="811"/>
      <c r="H51" s="811"/>
      <c r="J51" s="20"/>
      <c r="K51" s="20"/>
      <c r="L51" s="20"/>
      <c r="M51" s="20"/>
      <c r="O51" s="20"/>
      <c r="P51" s="20"/>
    </row>
  </sheetData>
  <sheetProtection/>
  <mergeCells count="10">
    <mergeCell ref="B50:F50"/>
    <mergeCell ref="H50:K50"/>
    <mergeCell ref="O50:S50"/>
    <mergeCell ref="G51:H51"/>
    <mergeCell ref="C49:F49"/>
    <mergeCell ref="A10:T10"/>
    <mergeCell ref="A11:T11"/>
    <mergeCell ref="A12:T12"/>
    <mergeCell ref="A13:T13"/>
    <mergeCell ref="A14:T14"/>
  </mergeCells>
  <printOptions/>
  <pageMargins left="0.15763888888888888" right="0.14027777777777778" top="0.2" bottom="0.15763888888888888" header="0.5118055555555556" footer="0.5118055555555556"/>
  <pageSetup fitToWidth="3" horizontalDpi="300" verticalDpi="300" orientation="landscape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U70"/>
  <sheetViews>
    <sheetView zoomScalePageLayoutView="0" workbookViewId="0" topLeftCell="A15">
      <selection activeCell="P48" sqref="P48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6.57421875" style="0" customWidth="1"/>
    <col min="4" max="4" width="7.57421875" style="0" customWidth="1"/>
    <col min="5" max="5" width="7.00390625" style="0" customWidth="1"/>
    <col min="6" max="6" width="7.28125" style="0" customWidth="1"/>
    <col min="7" max="7" width="4.8515625" style="0" customWidth="1"/>
    <col min="8" max="8" width="18.140625" style="0" customWidth="1"/>
    <col min="9" max="9" width="8.8515625" style="0" customWidth="1"/>
    <col min="10" max="10" width="10.28125" style="0" customWidth="1"/>
    <col min="11" max="11" width="12.140625" style="0" customWidth="1"/>
    <col min="12" max="12" width="13.7109375" style="0" customWidth="1"/>
    <col min="13" max="13" width="8.7109375" style="0" customWidth="1"/>
    <col min="14" max="14" width="13.421875" style="0" customWidth="1"/>
    <col min="15" max="15" width="12.421875" style="0" customWidth="1"/>
    <col min="16" max="16" width="14.7109375" style="0" customWidth="1"/>
    <col min="17" max="17" width="7.00390625" style="0" customWidth="1"/>
    <col min="18" max="18" width="7.57421875" style="0" customWidth="1"/>
    <col min="19" max="19" width="14.421875" style="0" customWidth="1"/>
    <col min="20" max="20" width="11.7109375" style="0" customWidth="1"/>
  </cols>
  <sheetData>
    <row r="6" spans="3:7" ht="12.75">
      <c r="C6" s="56"/>
      <c r="D6" s="56"/>
      <c r="E6" s="56"/>
      <c r="G6" s="1"/>
    </row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5">
      <c r="C10" s="56"/>
      <c r="D10" s="56"/>
      <c r="E10" s="299"/>
      <c r="G10" s="1"/>
    </row>
    <row r="11" spans="1:20" ht="12.75">
      <c r="A11" s="812" t="s">
        <v>0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1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2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2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U16" s="20"/>
    </row>
    <row r="17" spans="1:21" ht="25.5">
      <c r="A17" s="156" t="s">
        <v>4</v>
      </c>
      <c r="B17" s="156" t="s">
        <v>5</v>
      </c>
      <c r="C17" s="153" t="s">
        <v>6</v>
      </c>
      <c r="D17" s="185" t="s">
        <v>7</v>
      </c>
      <c r="E17" s="185" t="s">
        <v>8</v>
      </c>
      <c r="F17" s="156" t="s">
        <v>9</v>
      </c>
      <c r="G17" s="156" t="s">
        <v>10</v>
      </c>
      <c r="H17" s="156" t="s">
        <v>11</v>
      </c>
      <c r="I17" s="156" t="s">
        <v>12</v>
      </c>
      <c r="J17" s="156" t="s">
        <v>13</v>
      </c>
      <c r="K17" s="156" t="s">
        <v>957</v>
      </c>
      <c r="L17" s="156" t="s">
        <v>15</v>
      </c>
      <c r="M17" s="232" t="s">
        <v>583</v>
      </c>
      <c r="N17" s="233" t="s">
        <v>584</v>
      </c>
      <c r="O17" s="233" t="s">
        <v>585</v>
      </c>
      <c r="P17" s="233"/>
      <c r="Q17" s="234" t="s">
        <v>586</v>
      </c>
      <c r="R17" s="234" t="s">
        <v>587</v>
      </c>
      <c r="S17" s="235" t="s">
        <v>584</v>
      </c>
      <c r="T17" s="233" t="s">
        <v>588</v>
      </c>
      <c r="U17" s="20"/>
    </row>
    <row r="18" spans="1:21" ht="13.5">
      <c r="A18" s="151"/>
      <c r="B18" s="152"/>
      <c r="C18" s="153" t="s">
        <v>16</v>
      </c>
      <c r="D18" s="709"/>
      <c r="E18" s="153" t="s">
        <v>7</v>
      </c>
      <c r="F18" s="152"/>
      <c r="G18" s="156"/>
      <c r="H18" s="152"/>
      <c r="I18" s="190"/>
      <c r="J18" s="190"/>
      <c r="K18" s="190"/>
      <c r="L18" s="150" t="s">
        <v>17</v>
      </c>
      <c r="M18" s="232" t="s">
        <v>589</v>
      </c>
      <c r="N18" s="233" t="s">
        <v>590</v>
      </c>
      <c r="O18" s="233" t="s">
        <v>591</v>
      </c>
      <c r="P18" s="233"/>
      <c r="Q18" s="234" t="s">
        <v>592</v>
      </c>
      <c r="R18" s="234" t="s">
        <v>593</v>
      </c>
      <c r="S18" s="235" t="s">
        <v>1051</v>
      </c>
      <c r="T18" s="233" t="s">
        <v>594</v>
      </c>
      <c r="U18" s="20"/>
    </row>
    <row r="19" spans="1:21" ht="12.75">
      <c r="A19" s="122">
        <v>1</v>
      </c>
      <c r="B19" s="150">
        <v>2</v>
      </c>
      <c r="C19" s="154">
        <v>3</v>
      </c>
      <c r="D19" s="154">
        <v>4</v>
      </c>
      <c r="E19" s="154">
        <v>5</v>
      </c>
      <c r="F19" s="150">
        <v>6</v>
      </c>
      <c r="G19" s="150">
        <v>7</v>
      </c>
      <c r="H19" s="150">
        <v>8</v>
      </c>
      <c r="I19" s="150">
        <v>9</v>
      </c>
      <c r="J19" s="150">
        <v>10</v>
      </c>
      <c r="K19" s="150">
        <v>11</v>
      </c>
      <c r="L19" s="150">
        <v>12</v>
      </c>
      <c r="M19" s="150">
        <v>13</v>
      </c>
      <c r="N19" s="150">
        <v>14</v>
      </c>
      <c r="O19" s="150">
        <v>15</v>
      </c>
      <c r="P19" s="150"/>
      <c r="Q19" s="150">
        <v>16</v>
      </c>
      <c r="R19" s="150">
        <v>17</v>
      </c>
      <c r="S19" s="150">
        <v>18</v>
      </c>
      <c r="T19" s="150">
        <v>19</v>
      </c>
      <c r="U19" s="20"/>
    </row>
    <row r="20" spans="1:21" ht="12.75">
      <c r="A20" s="122">
        <v>1</v>
      </c>
      <c r="B20" s="140">
        <v>41455</v>
      </c>
      <c r="C20" s="193" t="s">
        <v>441</v>
      </c>
      <c r="D20" s="181">
        <v>61</v>
      </c>
      <c r="E20" s="500">
        <v>617</v>
      </c>
      <c r="F20" s="136"/>
      <c r="G20" s="181">
        <v>1</v>
      </c>
      <c r="H20" s="136" t="s">
        <v>1076</v>
      </c>
      <c r="I20" s="136"/>
      <c r="J20" s="136"/>
      <c r="K20" s="136" t="s">
        <v>1077</v>
      </c>
      <c r="L20" s="136">
        <v>5310</v>
      </c>
      <c r="M20" s="247">
        <v>10</v>
      </c>
      <c r="N20" s="308">
        <f>IF(M20=0,"N/A",+L20/M20)</f>
        <v>531</v>
      </c>
      <c r="O20" s="222">
        <f>IF(M20=0,"N/A",+N20/12)</f>
        <v>44.25</v>
      </c>
      <c r="P20" s="222">
        <f>+O20</f>
        <v>44.25</v>
      </c>
      <c r="Q20" s="210"/>
      <c r="R20" s="210"/>
      <c r="S20" s="222">
        <f>IF(M20=0,"N/A",+N20*Q20+O20*R20)</f>
        <v>0</v>
      </c>
      <c r="T20" s="223">
        <f>IF(M20=0,"N/A",+L20-S20)</f>
        <v>5310</v>
      </c>
      <c r="U20" s="20"/>
    </row>
    <row r="21" spans="1:21" ht="12.75">
      <c r="A21" s="122">
        <v>2</v>
      </c>
      <c r="B21" s="136">
        <v>40201</v>
      </c>
      <c r="C21" s="193" t="s">
        <v>444</v>
      </c>
      <c r="D21" s="181">
        <v>61</v>
      </c>
      <c r="E21" s="500">
        <v>614</v>
      </c>
      <c r="F21" s="150"/>
      <c r="G21" s="181">
        <v>1</v>
      </c>
      <c r="H21" s="281" t="s">
        <v>670</v>
      </c>
      <c r="I21" s="129"/>
      <c r="J21" s="129" t="s">
        <v>88</v>
      </c>
      <c r="K21" s="137" t="s">
        <v>446</v>
      </c>
      <c r="L21" s="289">
        <v>5684</v>
      </c>
      <c r="M21" s="247">
        <v>3</v>
      </c>
      <c r="N21" s="757">
        <v>0</v>
      </c>
      <c r="O21" s="746">
        <v>0</v>
      </c>
      <c r="P21" s="222"/>
      <c r="Q21" s="210">
        <v>3</v>
      </c>
      <c r="R21" s="210"/>
      <c r="S21" s="222">
        <v>5684</v>
      </c>
      <c r="T21" s="223">
        <f aca="true" t="shared" si="0" ref="T21:T29">IF(M21=0,"N/A",+L21-S21)</f>
        <v>0</v>
      </c>
      <c r="U21" s="20"/>
    </row>
    <row r="22" spans="1:21" ht="12.75">
      <c r="A22" s="122">
        <v>3</v>
      </c>
      <c r="B22" s="136">
        <v>40260</v>
      </c>
      <c r="C22" s="193" t="s">
        <v>444</v>
      </c>
      <c r="D22" s="181">
        <v>61</v>
      </c>
      <c r="E22" s="500">
        <v>614</v>
      </c>
      <c r="F22" s="150"/>
      <c r="G22" s="181">
        <v>1</v>
      </c>
      <c r="H22" s="129" t="s">
        <v>32</v>
      </c>
      <c r="I22" s="129"/>
      <c r="J22" s="129" t="s">
        <v>671</v>
      </c>
      <c r="K22" s="137" t="s">
        <v>446</v>
      </c>
      <c r="L22" s="289">
        <v>14500</v>
      </c>
      <c r="M22" s="247">
        <v>3</v>
      </c>
      <c r="N22" s="757">
        <v>0</v>
      </c>
      <c r="O22" s="746">
        <v>0</v>
      </c>
      <c r="P22" s="222"/>
      <c r="Q22" s="210">
        <v>3</v>
      </c>
      <c r="R22" s="210"/>
      <c r="S22" s="222">
        <v>14500</v>
      </c>
      <c r="T22" s="223">
        <f t="shared" si="0"/>
        <v>0</v>
      </c>
      <c r="U22" s="20"/>
    </row>
    <row r="23" spans="1:21" ht="12.75">
      <c r="A23" s="122">
        <v>4</v>
      </c>
      <c r="B23" s="136">
        <v>40260</v>
      </c>
      <c r="C23" s="193" t="s">
        <v>444</v>
      </c>
      <c r="D23" s="181">
        <v>61</v>
      </c>
      <c r="E23" s="500">
        <v>614</v>
      </c>
      <c r="F23" s="150"/>
      <c r="G23" s="181">
        <v>1</v>
      </c>
      <c r="H23" s="129" t="s">
        <v>638</v>
      </c>
      <c r="I23" s="129"/>
      <c r="J23" s="129" t="s">
        <v>75</v>
      </c>
      <c r="K23" s="137" t="s">
        <v>446</v>
      </c>
      <c r="L23" s="289">
        <v>336.4</v>
      </c>
      <c r="M23" s="247">
        <v>3</v>
      </c>
      <c r="N23" s="757">
        <v>0</v>
      </c>
      <c r="O23" s="746">
        <v>0</v>
      </c>
      <c r="P23" s="222"/>
      <c r="Q23" s="210">
        <v>3</v>
      </c>
      <c r="R23" s="210"/>
      <c r="S23" s="222">
        <v>336.4</v>
      </c>
      <c r="T23" s="223">
        <f t="shared" si="0"/>
        <v>0</v>
      </c>
      <c r="U23" s="20"/>
    </row>
    <row r="24" spans="1:21" ht="12.75">
      <c r="A24" s="122">
        <v>5</v>
      </c>
      <c r="B24" s="136">
        <v>40374</v>
      </c>
      <c r="C24" s="193" t="s">
        <v>444</v>
      </c>
      <c r="D24" s="181">
        <v>61</v>
      </c>
      <c r="E24" s="500">
        <v>614</v>
      </c>
      <c r="F24" s="150"/>
      <c r="G24" s="181">
        <v>1</v>
      </c>
      <c r="H24" s="127" t="s">
        <v>31</v>
      </c>
      <c r="I24" s="127"/>
      <c r="J24" s="127" t="s">
        <v>75</v>
      </c>
      <c r="K24" s="130" t="s">
        <v>446</v>
      </c>
      <c r="L24" s="289">
        <v>2262</v>
      </c>
      <c r="M24" s="247">
        <v>3</v>
      </c>
      <c r="N24" s="308">
        <f aca="true" t="shared" si="1" ref="N24:N29">IF(M24=0,"N/A",+L24/M24)</f>
        <v>754</v>
      </c>
      <c r="O24" s="222">
        <f aca="true" t="shared" si="2" ref="O24:O37">IF(M24=0,"N/A",+N24/12)</f>
        <v>62.833333333333336</v>
      </c>
      <c r="P24" s="222"/>
      <c r="Q24" s="210">
        <v>2</v>
      </c>
      <c r="R24" s="210">
        <v>11</v>
      </c>
      <c r="S24" s="222">
        <f aca="true" t="shared" si="3" ref="S24:S37">IF(M24=0,"N/A",+N24*Q24+O24*R24)</f>
        <v>2199.166666666667</v>
      </c>
      <c r="T24" s="223">
        <f t="shared" si="0"/>
        <v>62.83333333333303</v>
      </c>
      <c r="U24" s="20"/>
    </row>
    <row r="25" spans="1:21" ht="12.75">
      <c r="A25" s="122">
        <v>6</v>
      </c>
      <c r="B25" s="136">
        <v>40374</v>
      </c>
      <c r="C25" s="193" t="s">
        <v>444</v>
      </c>
      <c r="D25" s="181">
        <v>61</v>
      </c>
      <c r="E25" s="500">
        <v>614</v>
      </c>
      <c r="F25" s="150"/>
      <c r="G25" s="181">
        <v>1</v>
      </c>
      <c r="H25" s="129" t="s">
        <v>136</v>
      </c>
      <c r="I25" s="129" t="s">
        <v>704</v>
      </c>
      <c r="J25" s="129" t="s">
        <v>672</v>
      </c>
      <c r="K25" s="130" t="s">
        <v>446</v>
      </c>
      <c r="L25" s="289">
        <v>2900</v>
      </c>
      <c r="M25" s="247">
        <v>3</v>
      </c>
      <c r="N25" s="308">
        <f t="shared" si="1"/>
        <v>966.6666666666666</v>
      </c>
      <c r="O25" s="222">
        <f t="shared" si="2"/>
        <v>80.55555555555556</v>
      </c>
      <c r="P25" s="222">
        <f>+O21+O22+O23+O24+O25</f>
        <v>143.38888888888889</v>
      </c>
      <c r="Q25" s="210">
        <v>2</v>
      </c>
      <c r="R25" s="210">
        <v>11</v>
      </c>
      <c r="S25" s="222">
        <f t="shared" si="3"/>
        <v>2819.4444444444443</v>
      </c>
      <c r="T25" s="223">
        <f t="shared" si="0"/>
        <v>80.55555555555566</v>
      </c>
      <c r="U25" s="20"/>
    </row>
    <row r="26" spans="1:21" ht="12.75">
      <c r="A26" s="122">
        <v>7</v>
      </c>
      <c r="B26" s="123">
        <v>39890</v>
      </c>
      <c r="C26" s="193" t="s">
        <v>444</v>
      </c>
      <c r="D26" s="429">
        <v>61</v>
      </c>
      <c r="E26" s="147">
        <v>616</v>
      </c>
      <c r="F26" s="430"/>
      <c r="G26" s="137">
        <v>1</v>
      </c>
      <c r="H26" s="127" t="s">
        <v>38</v>
      </c>
      <c r="I26" s="194"/>
      <c r="J26" s="194" t="s">
        <v>102</v>
      </c>
      <c r="K26" s="137" t="s">
        <v>446</v>
      </c>
      <c r="L26" s="420">
        <v>5772.39</v>
      </c>
      <c r="M26" s="247">
        <v>3</v>
      </c>
      <c r="N26" s="746"/>
      <c r="O26" s="746"/>
      <c r="P26" s="222">
        <f>+O26</f>
        <v>0</v>
      </c>
      <c r="Q26" s="210">
        <v>3</v>
      </c>
      <c r="R26" s="210"/>
      <c r="S26" s="222">
        <v>5772.39</v>
      </c>
      <c r="T26" s="223">
        <f t="shared" si="0"/>
        <v>0</v>
      </c>
      <c r="U26" s="20"/>
    </row>
    <row r="27" spans="1:21" ht="12.75">
      <c r="A27" s="122">
        <v>8</v>
      </c>
      <c r="B27" s="123">
        <v>36888</v>
      </c>
      <c r="C27" s="146" t="s">
        <v>444</v>
      </c>
      <c r="D27" s="429">
        <v>61</v>
      </c>
      <c r="E27" s="497">
        <v>617</v>
      </c>
      <c r="F27" s="129"/>
      <c r="G27" s="124">
        <v>1</v>
      </c>
      <c r="H27" s="127" t="s">
        <v>1008</v>
      </c>
      <c r="I27" s="129"/>
      <c r="J27" s="129"/>
      <c r="K27" s="124" t="s">
        <v>446</v>
      </c>
      <c r="L27" s="128">
        <v>600</v>
      </c>
      <c r="M27" s="247">
        <v>10</v>
      </c>
      <c r="N27" s="746"/>
      <c r="O27" s="746"/>
      <c r="P27" s="222"/>
      <c r="Q27" s="210">
        <v>10</v>
      </c>
      <c r="R27" s="210"/>
      <c r="S27" s="222">
        <v>600</v>
      </c>
      <c r="T27" s="223">
        <f t="shared" si="0"/>
        <v>0</v>
      </c>
      <c r="U27" s="20"/>
    </row>
    <row r="28" spans="1:21" ht="12.75">
      <c r="A28" s="122">
        <v>9</v>
      </c>
      <c r="B28" s="123">
        <v>36888</v>
      </c>
      <c r="C28" s="146" t="s">
        <v>444</v>
      </c>
      <c r="D28" s="429">
        <v>61</v>
      </c>
      <c r="E28" s="497">
        <v>617</v>
      </c>
      <c r="F28" s="124"/>
      <c r="G28" s="124">
        <v>1</v>
      </c>
      <c r="H28" s="129" t="s">
        <v>171</v>
      </c>
      <c r="I28" s="167"/>
      <c r="J28" s="129" t="s">
        <v>19</v>
      </c>
      <c r="K28" s="137" t="s">
        <v>446</v>
      </c>
      <c r="L28" s="128">
        <v>500</v>
      </c>
      <c r="M28" s="247">
        <v>10</v>
      </c>
      <c r="N28" s="746"/>
      <c r="O28" s="746"/>
      <c r="P28" s="222"/>
      <c r="Q28" s="210">
        <v>10</v>
      </c>
      <c r="R28" s="210"/>
      <c r="S28" s="222">
        <v>500</v>
      </c>
      <c r="T28" s="223">
        <f t="shared" si="0"/>
        <v>0</v>
      </c>
      <c r="U28" s="20"/>
    </row>
    <row r="29" spans="1:21" ht="12.75">
      <c r="A29" s="122">
        <v>10</v>
      </c>
      <c r="B29" s="136">
        <v>40591</v>
      </c>
      <c r="C29" s="193" t="s">
        <v>444</v>
      </c>
      <c r="D29" s="181">
        <v>61</v>
      </c>
      <c r="E29" s="497">
        <v>617</v>
      </c>
      <c r="F29" s="150"/>
      <c r="G29" s="181">
        <v>1</v>
      </c>
      <c r="H29" s="281" t="s">
        <v>18</v>
      </c>
      <c r="I29" s="281" t="s">
        <v>856</v>
      </c>
      <c r="J29" s="281" t="s">
        <v>623</v>
      </c>
      <c r="K29" s="137" t="s">
        <v>446</v>
      </c>
      <c r="L29" s="289">
        <v>3845.4</v>
      </c>
      <c r="M29" s="247">
        <v>10</v>
      </c>
      <c r="N29" s="308">
        <f t="shared" si="1"/>
        <v>384.54</v>
      </c>
      <c r="O29" s="222">
        <f t="shared" si="2"/>
        <v>32.045</v>
      </c>
      <c r="P29" s="222"/>
      <c r="Q29" s="210">
        <v>2</v>
      </c>
      <c r="R29" s="210">
        <v>4</v>
      </c>
      <c r="S29" s="222">
        <f t="shared" si="3"/>
        <v>897.26</v>
      </c>
      <c r="T29" s="223">
        <f t="shared" si="0"/>
        <v>2948.1400000000003</v>
      </c>
      <c r="U29" s="20"/>
    </row>
    <row r="30" spans="1:21" ht="12.75">
      <c r="A30" s="122">
        <v>11</v>
      </c>
      <c r="B30" s="123">
        <v>39980</v>
      </c>
      <c r="C30" s="193" t="s">
        <v>444</v>
      </c>
      <c r="D30" s="429">
        <v>61</v>
      </c>
      <c r="E30" s="497">
        <v>617</v>
      </c>
      <c r="F30" s="430"/>
      <c r="G30" s="137">
        <v>1</v>
      </c>
      <c r="H30" s="127" t="s">
        <v>473</v>
      </c>
      <c r="I30" s="125"/>
      <c r="J30" s="126"/>
      <c r="K30" s="137" t="s">
        <v>446</v>
      </c>
      <c r="L30" s="128">
        <v>7500</v>
      </c>
      <c r="M30" s="247">
        <v>10</v>
      </c>
      <c r="N30" s="222">
        <f>IF(M30=0,"N/A",+L30/M30)</f>
        <v>750</v>
      </c>
      <c r="O30" s="222">
        <f t="shared" si="2"/>
        <v>62.5</v>
      </c>
      <c r="P30" s="222"/>
      <c r="Q30" s="210">
        <v>4</v>
      </c>
      <c r="R30" s="210"/>
      <c r="S30" s="222">
        <f t="shared" si="3"/>
        <v>3000</v>
      </c>
      <c r="T30" s="223">
        <f aca="true" t="shared" si="4" ref="T30:T36">IF(M30=0,"N/A",+L30-S30)</f>
        <v>4500</v>
      </c>
      <c r="U30" s="20"/>
    </row>
    <row r="31" spans="1:21" ht="12.75">
      <c r="A31" s="122">
        <v>12</v>
      </c>
      <c r="B31" s="123">
        <v>36888</v>
      </c>
      <c r="C31" s="146" t="s">
        <v>444</v>
      </c>
      <c r="D31" s="429">
        <v>61</v>
      </c>
      <c r="E31" s="497">
        <v>617</v>
      </c>
      <c r="F31" s="129"/>
      <c r="G31" s="124">
        <v>1</v>
      </c>
      <c r="H31" s="127" t="s">
        <v>125</v>
      </c>
      <c r="I31" s="129"/>
      <c r="J31" s="129" t="s">
        <v>19</v>
      </c>
      <c r="K31" s="124" t="s">
        <v>446</v>
      </c>
      <c r="L31" s="128">
        <v>800</v>
      </c>
      <c r="M31" s="247">
        <v>10</v>
      </c>
      <c r="N31" s="746"/>
      <c r="O31" s="746"/>
      <c r="P31" s="222"/>
      <c r="Q31" s="210">
        <v>10</v>
      </c>
      <c r="R31" s="210"/>
      <c r="S31" s="222">
        <v>800</v>
      </c>
      <c r="T31" s="223">
        <f t="shared" si="4"/>
        <v>0</v>
      </c>
      <c r="U31" s="20"/>
    </row>
    <row r="32" spans="1:21" ht="12.75">
      <c r="A32" s="122">
        <v>13</v>
      </c>
      <c r="B32" s="123">
        <v>38349</v>
      </c>
      <c r="C32" s="193" t="s">
        <v>444</v>
      </c>
      <c r="D32" s="429">
        <v>61</v>
      </c>
      <c r="E32" s="497">
        <v>617</v>
      </c>
      <c r="F32" s="430"/>
      <c r="G32" s="137">
        <v>1</v>
      </c>
      <c r="H32" s="194" t="s">
        <v>484</v>
      </c>
      <c r="I32" s="194"/>
      <c r="J32" s="194" t="s">
        <v>19</v>
      </c>
      <c r="K32" s="137" t="s">
        <v>446</v>
      </c>
      <c r="L32" s="420">
        <v>2508.8</v>
      </c>
      <c r="M32" s="247">
        <v>10</v>
      </c>
      <c r="N32" s="222">
        <f>IF(M32=0,"N/A",+L32/M32)</f>
        <v>250.88000000000002</v>
      </c>
      <c r="O32" s="222">
        <f t="shared" si="2"/>
        <v>20.90666666666667</v>
      </c>
      <c r="P32" s="222"/>
      <c r="Q32" s="210">
        <v>8</v>
      </c>
      <c r="R32" s="210">
        <v>6</v>
      </c>
      <c r="S32" s="222">
        <f t="shared" si="3"/>
        <v>2132.48</v>
      </c>
      <c r="T32" s="223">
        <f t="shared" si="4"/>
        <v>376.32000000000016</v>
      </c>
      <c r="U32" s="20"/>
    </row>
    <row r="33" spans="1:21" ht="12.75">
      <c r="A33" s="122">
        <v>14</v>
      </c>
      <c r="B33" s="123">
        <v>36889</v>
      </c>
      <c r="C33" s="193" t="s">
        <v>444</v>
      </c>
      <c r="D33" s="125">
        <v>61</v>
      </c>
      <c r="E33" s="497">
        <v>617</v>
      </c>
      <c r="F33" s="137">
        <v>125450</v>
      </c>
      <c r="G33" s="181">
        <v>1</v>
      </c>
      <c r="H33" s="281" t="s">
        <v>26</v>
      </c>
      <c r="I33" s="129"/>
      <c r="J33" s="194" t="s">
        <v>19</v>
      </c>
      <c r="K33" s="137" t="s">
        <v>446</v>
      </c>
      <c r="L33" s="289">
        <v>1382.4</v>
      </c>
      <c r="M33" s="247">
        <v>10</v>
      </c>
      <c r="N33" s="757"/>
      <c r="O33" s="746"/>
      <c r="P33" s="222"/>
      <c r="Q33" s="210">
        <v>10</v>
      </c>
      <c r="R33" s="210"/>
      <c r="S33" s="222">
        <v>1382.4</v>
      </c>
      <c r="T33" s="223">
        <f t="shared" si="4"/>
        <v>0</v>
      </c>
      <c r="U33" s="20"/>
    </row>
    <row r="34" spans="1:21" ht="12.75">
      <c r="A34" s="122">
        <v>15</v>
      </c>
      <c r="B34" s="123">
        <v>40039</v>
      </c>
      <c r="C34" s="193" t="s">
        <v>444</v>
      </c>
      <c r="D34" s="429">
        <v>61</v>
      </c>
      <c r="E34" s="497">
        <v>617</v>
      </c>
      <c r="F34" s="430"/>
      <c r="G34" s="137">
        <v>2</v>
      </c>
      <c r="H34" s="194" t="s">
        <v>445</v>
      </c>
      <c r="I34" s="194"/>
      <c r="J34" s="194" t="s">
        <v>25</v>
      </c>
      <c r="K34" s="137" t="s">
        <v>446</v>
      </c>
      <c r="L34" s="420">
        <v>5236.81</v>
      </c>
      <c r="M34" s="247">
        <v>5</v>
      </c>
      <c r="N34" s="222">
        <f>IF(M34=0,"N/A",+L34/M34)</f>
        <v>1047.362</v>
      </c>
      <c r="O34" s="222">
        <f t="shared" si="2"/>
        <v>87.28016666666667</v>
      </c>
      <c r="P34" s="222"/>
      <c r="Q34" s="210">
        <v>3</v>
      </c>
      <c r="R34" s="210">
        <v>10</v>
      </c>
      <c r="S34" s="222">
        <f t="shared" si="3"/>
        <v>4014.887666666667</v>
      </c>
      <c r="T34" s="223">
        <f t="shared" si="4"/>
        <v>1221.9223333333334</v>
      </c>
      <c r="U34" s="20"/>
    </row>
    <row r="35" spans="1:21" ht="12.75">
      <c r="A35" s="122">
        <v>16</v>
      </c>
      <c r="B35" s="123">
        <v>36889</v>
      </c>
      <c r="C35" s="193" t="s">
        <v>444</v>
      </c>
      <c r="D35" s="429">
        <v>61</v>
      </c>
      <c r="E35" s="497">
        <v>617</v>
      </c>
      <c r="F35" s="129">
        <v>125442</v>
      </c>
      <c r="G35" s="124">
        <v>1</v>
      </c>
      <c r="H35" s="129" t="s">
        <v>703</v>
      </c>
      <c r="I35" s="129"/>
      <c r="J35" s="129"/>
      <c r="K35" s="137" t="s">
        <v>446</v>
      </c>
      <c r="L35" s="128">
        <v>2000</v>
      </c>
      <c r="M35" s="247">
        <v>10</v>
      </c>
      <c r="N35" s="746"/>
      <c r="O35" s="746"/>
      <c r="P35" s="222"/>
      <c r="Q35" s="210">
        <v>10</v>
      </c>
      <c r="R35" s="210"/>
      <c r="S35" s="222">
        <v>2000</v>
      </c>
      <c r="T35" s="223">
        <f t="shared" si="4"/>
        <v>0</v>
      </c>
      <c r="U35" s="20"/>
    </row>
    <row r="36" spans="1:21" ht="12.75">
      <c r="A36" s="122">
        <v>17</v>
      </c>
      <c r="B36" s="136">
        <v>36085</v>
      </c>
      <c r="C36" s="193" t="s">
        <v>444</v>
      </c>
      <c r="D36" s="125">
        <v>61</v>
      </c>
      <c r="E36" s="497">
        <v>617</v>
      </c>
      <c r="F36" s="126"/>
      <c r="G36" s="125">
        <v>3</v>
      </c>
      <c r="H36" s="127" t="s">
        <v>1009</v>
      </c>
      <c r="I36" s="126"/>
      <c r="J36" s="126"/>
      <c r="K36" s="137" t="s">
        <v>446</v>
      </c>
      <c r="L36" s="236">
        <v>800</v>
      </c>
      <c r="M36" s="247">
        <v>10</v>
      </c>
      <c r="N36" s="757"/>
      <c r="O36" s="746"/>
      <c r="P36" s="222"/>
      <c r="Q36" s="210">
        <v>10</v>
      </c>
      <c r="R36" s="314"/>
      <c r="S36" s="222">
        <v>800</v>
      </c>
      <c r="T36" s="223">
        <f t="shared" si="4"/>
        <v>0</v>
      </c>
      <c r="U36" s="20"/>
    </row>
    <row r="37" spans="1:21" ht="12.75">
      <c r="A37" s="122">
        <v>18</v>
      </c>
      <c r="B37" s="136">
        <v>40898</v>
      </c>
      <c r="C37" s="193" t="s">
        <v>444</v>
      </c>
      <c r="D37" s="181">
        <v>61</v>
      </c>
      <c r="E37" s="497">
        <v>617</v>
      </c>
      <c r="F37" s="150"/>
      <c r="G37" s="181">
        <v>10</v>
      </c>
      <c r="H37" s="281" t="s">
        <v>1010</v>
      </c>
      <c r="I37" s="281"/>
      <c r="J37" s="129"/>
      <c r="K37" s="137" t="s">
        <v>446</v>
      </c>
      <c r="L37" s="289">
        <v>15000</v>
      </c>
      <c r="M37" s="247">
        <v>10</v>
      </c>
      <c r="N37" s="308">
        <f>IF(M37=0,"N/A",+L37/M37)</f>
        <v>1500</v>
      </c>
      <c r="O37" s="222">
        <f t="shared" si="2"/>
        <v>125</v>
      </c>
      <c r="P37" s="222"/>
      <c r="Q37" s="210">
        <v>1</v>
      </c>
      <c r="R37" s="210">
        <v>6</v>
      </c>
      <c r="S37" s="222">
        <f t="shared" si="3"/>
        <v>2250</v>
      </c>
      <c r="T37" s="223">
        <f>IF(M37=0,"N/A",+L37-S37)</f>
        <v>12750</v>
      </c>
      <c r="U37" s="20"/>
    </row>
    <row r="38" spans="1:21" ht="12.75">
      <c r="A38" s="122">
        <v>19</v>
      </c>
      <c r="B38" s="123">
        <v>36889</v>
      </c>
      <c r="C38" s="193" t="s">
        <v>444</v>
      </c>
      <c r="D38" s="125">
        <v>61</v>
      </c>
      <c r="E38" s="497">
        <v>617</v>
      </c>
      <c r="F38" s="150"/>
      <c r="G38" s="181">
        <v>6</v>
      </c>
      <c r="H38" s="281" t="s">
        <v>857</v>
      </c>
      <c r="I38" s="129"/>
      <c r="J38" s="129"/>
      <c r="K38" s="137" t="s">
        <v>446</v>
      </c>
      <c r="L38" s="289">
        <v>1475</v>
      </c>
      <c r="M38" s="247">
        <v>10</v>
      </c>
      <c r="N38" s="757"/>
      <c r="O38" s="746"/>
      <c r="P38" s="222"/>
      <c r="Q38" s="210">
        <v>10</v>
      </c>
      <c r="R38" s="210"/>
      <c r="S38" s="222">
        <v>1475</v>
      </c>
      <c r="T38" s="223">
        <f>IF(M38=0,"N/A",+L38-S38)</f>
        <v>0</v>
      </c>
      <c r="U38" s="20"/>
    </row>
    <row r="39" spans="1:21" ht="12.75">
      <c r="A39" s="122">
        <v>20</v>
      </c>
      <c r="B39" s="123">
        <v>39954</v>
      </c>
      <c r="C39" s="193" t="s">
        <v>444</v>
      </c>
      <c r="D39" s="429">
        <v>61</v>
      </c>
      <c r="E39" s="497">
        <v>617</v>
      </c>
      <c r="F39" s="430"/>
      <c r="G39" s="137">
        <v>15</v>
      </c>
      <c r="H39" s="194" t="s">
        <v>128</v>
      </c>
      <c r="I39" s="194"/>
      <c r="J39" s="194" t="s">
        <v>118</v>
      </c>
      <c r="K39" s="137" t="s">
        <v>446</v>
      </c>
      <c r="L39" s="420">
        <v>6351</v>
      </c>
      <c r="M39" s="247">
        <v>10</v>
      </c>
      <c r="N39" s="222">
        <f>IF(M39=0,"N/A",+L39/M39)</f>
        <v>635.1</v>
      </c>
      <c r="O39" s="222">
        <f>IF(M39=0,"N/A",+N39/12)</f>
        <v>52.925000000000004</v>
      </c>
      <c r="P39" s="222"/>
      <c r="Q39" s="210">
        <v>4</v>
      </c>
      <c r="R39" s="210">
        <v>1</v>
      </c>
      <c r="S39" s="222">
        <f>IF(M39=0,"N/A",+N39*Q39+O39*R39)</f>
        <v>2593.3250000000003</v>
      </c>
      <c r="T39" s="223">
        <f aca="true" t="shared" si="5" ref="T39:T45">IF(M39=0,"N/A",+L39-S39)</f>
        <v>3757.6749999999997</v>
      </c>
      <c r="U39" s="20"/>
    </row>
    <row r="40" spans="1:21" ht="12.75">
      <c r="A40" s="122">
        <v>21</v>
      </c>
      <c r="B40" s="123">
        <v>36888</v>
      </c>
      <c r="C40" s="146" t="s">
        <v>444</v>
      </c>
      <c r="D40" s="429">
        <v>61</v>
      </c>
      <c r="E40" s="497">
        <v>617</v>
      </c>
      <c r="F40" s="129"/>
      <c r="G40" s="124">
        <v>1</v>
      </c>
      <c r="H40" s="129" t="s">
        <v>105</v>
      </c>
      <c r="I40" s="167"/>
      <c r="J40" s="129" t="s">
        <v>326</v>
      </c>
      <c r="K40" s="124" t="s">
        <v>446</v>
      </c>
      <c r="L40" s="257">
        <v>5000</v>
      </c>
      <c r="M40" s="247">
        <v>10</v>
      </c>
      <c r="N40" s="746"/>
      <c r="O40" s="746"/>
      <c r="P40" s="222"/>
      <c r="Q40" s="210">
        <v>10</v>
      </c>
      <c r="R40" s="210"/>
      <c r="S40" s="222">
        <v>5000</v>
      </c>
      <c r="T40" s="223">
        <f t="shared" si="5"/>
        <v>0</v>
      </c>
      <c r="U40" s="20"/>
    </row>
    <row r="41" spans="1:21" ht="12.75">
      <c r="A41" s="122">
        <v>22</v>
      </c>
      <c r="B41" s="134">
        <v>41262</v>
      </c>
      <c r="C41" s="449" t="s">
        <v>444</v>
      </c>
      <c r="D41" s="182">
        <v>61</v>
      </c>
      <c r="E41" s="497">
        <v>617</v>
      </c>
      <c r="F41" s="127"/>
      <c r="G41" s="125">
        <v>1</v>
      </c>
      <c r="H41" s="191" t="s">
        <v>228</v>
      </c>
      <c r="I41" s="295"/>
      <c r="J41" s="127"/>
      <c r="K41" s="125" t="s">
        <v>446</v>
      </c>
      <c r="L41" s="598">
        <v>2904.55</v>
      </c>
      <c r="M41" s="247">
        <v>10</v>
      </c>
      <c r="N41" s="222">
        <f>IF(M41=0,"N/A",+L41/M41)</f>
        <v>290.45500000000004</v>
      </c>
      <c r="O41" s="222">
        <f>IF(M41=0,"N/A",+N41/12)</f>
        <v>24.204583333333336</v>
      </c>
      <c r="P41" s="222"/>
      <c r="Q41" s="210"/>
      <c r="R41" s="210">
        <v>6</v>
      </c>
      <c r="S41" s="222">
        <f>IF(M41=0,"N/A",+N41*Q41+O41*R41)</f>
        <v>145.22750000000002</v>
      </c>
      <c r="T41" s="223">
        <f>IF(M41=0,"N/A",+L41-S41)</f>
        <v>2759.3225</v>
      </c>
      <c r="U41" s="20"/>
    </row>
    <row r="42" spans="1:21" ht="12.75">
      <c r="A42" s="122">
        <v>23</v>
      </c>
      <c r="B42" s="134">
        <v>41324</v>
      </c>
      <c r="C42" s="449" t="s">
        <v>444</v>
      </c>
      <c r="D42" s="182">
        <v>61</v>
      </c>
      <c r="E42" s="497">
        <v>617</v>
      </c>
      <c r="F42" s="127"/>
      <c r="G42" s="125">
        <v>1</v>
      </c>
      <c r="H42" s="191" t="s">
        <v>228</v>
      </c>
      <c r="I42" s="295"/>
      <c r="J42" s="127" t="s">
        <v>229</v>
      </c>
      <c r="K42" s="125" t="s">
        <v>446</v>
      </c>
      <c r="L42" s="598">
        <v>2954.63</v>
      </c>
      <c r="M42" s="247">
        <v>10</v>
      </c>
      <c r="N42" s="222">
        <f>IF(M42=0,"N/A",+L42/M42)</f>
        <v>295.463</v>
      </c>
      <c r="O42" s="222">
        <f>IF(M42=0,"N/A",+N42/12)</f>
        <v>24.621916666666667</v>
      </c>
      <c r="P42" s="222">
        <f>+O29+O30+O32+O34+O37+O39+O41+O42</f>
        <v>429.48333333333335</v>
      </c>
      <c r="Q42" s="210"/>
      <c r="R42" s="210">
        <v>4</v>
      </c>
      <c r="S42" s="222">
        <f>IF(M42=0,"N/A",+N42*Q42+O42*R42)</f>
        <v>98.48766666666667</v>
      </c>
      <c r="T42" s="223">
        <f>IF(M42=0,"N/A",+L42-S42)</f>
        <v>2856.142333333333</v>
      </c>
      <c r="U42" s="20"/>
    </row>
    <row r="43" spans="1:21" ht="12.75">
      <c r="A43" s="122">
        <v>24</v>
      </c>
      <c r="B43" s="123">
        <v>37680</v>
      </c>
      <c r="C43" s="146" t="s">
        <v>444</v>
      </c>
      <c r="D43" s="429">
        <v>61</v>
      </c>
      <c r="E43" s="497">
        <v>617</v>
      </c>
      <c r="F43" s="127"/>
      <c r="G43" s="125">
        <v>1</v>
      </c>
      <c r="H43" s="127" t="s">
        <v>116</v>
      </c>
      <c r="I43" s="127"/>
      <c r="J43" s="127" t="s">
        <v>447</v>
      </c>
      <c r="K43" s="125" t="s">
        <v>446</v>
      </c>
      <c r="L43" s="128">
        <v>825</v>
      </c>
      <c r="M43" s="247">
        <v>10</v>
      </c>
      <c r="N43" s="746"/>
      <c r="O43" s="746"/>
      <c r="P43" s="222"/>
      <c r="Q43" s="210">
        <v>10</v>
      </c>
      <c r="R43" s="210"/>
      <c r="S43" s="222">
        <v>825</v>
      </c>
      <c r="T43" s="223">
        <f t="shared" si="5"/>
        <v>0</v>
      </c>
      <c r="U43" s="20"/>
    </row>
    <row r="44" spans="1:21" ht="12.75">
      <c r="A44" s="122">
        <v>25</v>
      </c>
      <c r="B44" s="123">
        <v>36889</v>
      </c>
      <c r="C44" s="193" t="s">
        <v>444</v>
      </c>
      <c r="D44" s="429">
        <v>61</v>
      </c>
      <c r="E44" s="497">
        <v>617</v>
      </c>
      <c r="F44" s="129"/>
      <c r="G44" s="124">
        <v>1</v>
      </c>
      <c r="H44" s="127" t="s">
        <v>171</v>
      </c>
      <c r="I44" s="129"/>
      <c r="J44" s="129" t="s">
        <v>19</v>
      </c>
      <c r="K44" s="124" t="s">
        <v>446</v>
      </c>
      <c r="L44" s="128">
        <v>500</v>
      </c>
      <c r="M44" s="247">
        <v>10</v>
      </c>
      <c r="N44" s="746"/>
      <c r="O44" s="746"/>
      <c r="P44" s="222"/>
      <c r="Q44" s="210">
        <v>10</v>
      </c>
      <c r="R44" s="210"/>
      <c r="S44" s="222">
        <v>500</v>
      </c>
      <c r="T44" s="223">
        <f t="shared" si="5"/>
        <v>0</v>
      </c>
      <c r="U44" s="20"/>
    </row>
    <row r="45" spans="1:21" ht="12.75">
      <c r="A45" s="122">
        <v>26</v>
      </c>
      <c r="B45" s="123">
        <v>36888</v>
      </c>
      <c r="C45" s="146" t="s">
        <v>444</v>
      </c>
      <c r="D45" s="429">
        <v>61</v>
      </c>
      <c r="E45" s="497">
        <v>617</v>
      </c>
      <c r="F45" s="129"/>
      <c r="G45" s="124">
        <v>1</v>
      </c>
      <c r="H45" s="127" t="s">
        <v>171</v>
      </c>
      <c r="I45" s="129"/>
      <c r="J45" s="129" t="s">
        <v>19</v>
      </c>
      <c r="K45" s="124" t="s">
        <v>446</v>
      </c>
      <c r="L45" s="128">
        <v>500</v>
      </c>
      <c r="M45" s="247">
        <v>10</v>
      </c>
      <c r="N45" s="746"/>
      <c r="O45" s="746"/>
      <c r="P45" s="222"/>
      <c r="Q45" s="210">
        <v>10</v>
      </c>
      <c r="R45" s="210"/>
      <c r="S45" s="222">
        <v>500</v>
      </c>
      <c r="T45" s="223">
        <f t="shared" si="5"/>
        <v>0</v>
      </c>
      <c r="U45" s="20"/>
    </row>
    <row r="46" spans="1:21" ht="15">
      <c r="A46" s="2"/>
      <c r="B46" s="20"/>
      <c r="C46" s="57"/>
      <c r="D46" s="114"/>
      <c r="E46" s="148"/>
      <c r="F46" s="59"/>
      <c r="G46" s="46"/>
      <c r="H46" s="59"/>
      <c r="I46" s="59"/>
      <c r="J46" s="59"/>
      <c r="K46" s="59"/>
      <c r="L46" s="756">
        <f>SUM(L21:L45)</f>
        <v>92138.38000000002</v>
      </c>
      <c r="M46" s="63"/>
      <c r="N46" s="593">
        <f>SUM(N20:N45)</f>
        <v>7405.466666666667</v>
      </c>
      <c r="O46" s="593">
        <f>SUM(O20:O45)</f>
        <v>617.1222222222223</v>
      </c>
      <c r="P46" s="593">
        <f>SUM(P20:P45)</f>
        <v>617.1222222222223</v>
      </c>
      <c r="Q46" s="261"/>
      <c r="R46" s="261"/>
      <c r="S46" s="262">
        <f>SUM(S21:S45)</f>
        <v>60825.46894444445</v>
      </c>
      <c r="T46" s="259">
        <f>SUM(T20:T45)</f>
        <v>36622.91105555555</v>
      </c>
      <c r="U46" s="20"/>
    </row>
    <row r="47" spans="1:16" ht="12.75">
      <c r="A47" s="2"/>
      <c r="B47" s="20"/>
      <c r="C47" s="57"/>
      <c r="D47" s="114"/>
      <c r="E47" s="148"/>
      <c r="F47" s="59"/>
      <c r="G47" s="46"/>
      <c r="H47" s="59"/>
      <c r="I47" s="59"/>
      <c r="J47" s="59"/>
      <c r="K47" s="59"/>
      <c r="L47" s="59"/>
      <c r="M47" s="63"/>
      <c r="N47" s="535"/>
      <c r="O47" s="536"/>
      <c r="P47" s="239"/>
    </row>
    <row r="48" spans="1:19" ht="12.75">
      <c r="A48" s="2"/>
      <c r="B48" s="20"/>
      <c r="C48" s="57"/>
      <c r="D48" s="114"/>
      <c r="E48" s="148"/>
      <c r="F48" s="59"/>
      <c r="G48" s="46"/>
      <c r="H48" s="59"/>
      <c r="I48" s="59"/>
      <c r="J48" s="59"/>
      <c r="K48" s="59"/>
      <c r="L48" s="59"/>
      <c r="M48" s="63"/>
      <c r="N48" s="63"/>
      <c r="O48" s="63"/>
      <c r="P48" s="506"/>
      <c r="S48" s="80"/>
    </row>
    <row r="49" spans="1:15" ht="12.75">
      <c r="A49" s="2"/>
      <c r="B49" s="20"/>
      <c r="C49" s="57"/>
      <c r="D49" s="114"/>
      <c r="E49" s="148"/>
      <c r="F49" s="59"/>
      <c r="G49" s="46"/>
      <c r="H49" s="59"/>
      <c r="I49" s="59"/>
      <c r="J49" s="59"/>
      <c r="K49" s="59"/>
      <c r="L49" s="59"/>
      <c r="M49" s="63"/>
      <c r="N49" s="63"/>
      <c r="O49" s="63"/>
    </row>
    <row r="50" spans="1:15" ht="12.75">
      <c r="A50" s="2"/>
      <c r="B50" s="20"/>
      <c r="C50" s="57"/>
      <c r="D50" s="114"/>
      <c r="E50" s="148"/>
      <c r="F50" s="59"/>
      <c r="G50" s="46"/>
      <c r="H50" s="59"/>
      <c r="I50" s="59"/>
      <c r="J50" s="59"/>
      <c r="K50" s="59"/>
      <c r="L50" s="59"/>
      <c r="M50" s="63"/>
      <c r="N50" s="63"/>
      <c r="O50" s="63"/>
    </row>
    <row r="51" spans="1:15" ht="12.75">
      <c r="A51" s="2"/>
      <c r="B51" s="20"/>
      <c r="C51" s="57"/>
      <c r="D51" s="114"/>
      <c r="E51" s="148"/>
      <c r="F51" s="59"/>
      <c r="G51" s="46"/>
      <c r="H51" s="59"/>
      <c r="I51" s="59"/>
      <c r="J51" s="59"/>
      <c r="K51" s="59"/>
      <c r="L51" s="59"/>
      <c r="M51" s="63"/>
      <c r="N51" s="63"/>
      <c r="O51" s="63"/>
    </row>
    <row r="52" spans="1:15" ht="12.75">
      <c r="A52" s="2"/>
      <c r="B52" s="20"/>
      <c r="C52" s="57"/>
      <c r="D52" s="114"/>
      <c r="E52" s="148"/>
      <c r="F52" s="59"/>
      <c r="G52" s="46"/>
      <c r="H52" s="59"/>
      <c r="I52" s="59"/>
      <c r="J52" s="59"/>
      <c r="K52" s="59"/>
      <c r="L52" s="59"/>
      <c r="M52" s="63"/>
      <c r="N52" s="63"/>
      <c r="O52" s="63"/>
    </row>
    <row r="53" spans="1:12" ht="12.75">
      <c r="A53" s="2"/>
      <c r="B53" s="20"/>
      <c r="C53" s="57"/>
      <c r="D53" s="57"/>
      <c r="E53" s="57"/>
      <c r="F53" s="20"/>
      <c r="G53" s="22"/>
      <c r="H53" s="20"/>
      <c r="I53" s="20"/>
      <c r="J53" s="20"/>
      <c r="K53" s="20"/>
      <c r="L53" s="20"/>
    </row>
    <row r="54" spans="12:13" ht="12.75">
      <c r="L54" s="20"/>
      <c r="M54" s="20"/>
    </row>
    <row r="55" spans="2:19" ht="12.75">
      <c r="B55" s="616" t="s">
        <v>53</v>
      </c>
      <c r="C55" s="813"/>
      <c r="D55" s="813"/>
      <c r="E55" s="813"/>
      <c r="F55" s="813"/>
      <c r="G55" s="48"/>
      <c r="H55" s="118"/>
      <c r="I55" s="118"/>
      <c r="J55" s="119"/>
      <c r="K55" s="282"/>
      <c r="L55" s="23"/>
      <c r="M55" s="20"/>
      <c r="O55" s="282"/>
      <c r="P55" s="119"/>
      <c r="Q55" s="265"/>
      <c r="R55" s="265"/>
      <c r="S55" s="265"/>
    </row>
    <row r="56" spans="2:19" ht="12.75">
      <c r="B56" s="810" t="s">
        <v>52</v>
      </c>
      <c r="C56" s="810"/>
      <c r="D56" s="810"/>
      <c r="E56" s="810"/>
      <c r="F56" s="810"/>
      <c r="G56" s="20"/>
      <c r="H56" s="810" t="s">
        <v>188</v>
      </c>
      <c r="I56" s="810"/>
      <c r="J56" s="810"/>
      <c r="K56" s="810"/>
      <c r="L56" s="50"/>
      <c r="M56" s="50"/>
      <c r="O56" s="810" t="s">
        <v>582</v>
      </c>
      <c r="P56" s="810"/>
      <c r="Q56" s="810"/>
      <c r="R56" s="810"/>
      <c r="S56" s="810"/>
    </row>
    <row r="57" spans="3:16" ht="12.75">
      <c r="C57" s="50"/>
      <c r="D57" s="50"/>
      <c r="E57" s="50"/>
      <c r="G57" s="811"/>
      <c r="H57" s="811"/>
      <c r="J57" s="20"/>
      <c r="K57" s="20"/>
      <c r="L57" s="20"/>
      <c r="M57" s="20"/>
      <c r="O57" s="20"/>
      <c r="P57" s="20"/>
    </row>
    <row r="70" ht="12.75">
      <c r="D70" s="111"/>
    </row>
  </sheetData>
  <sheetProtection/>
  <mergeCells count="10">
    <mergeCell ref="B56:F56"/>
    <mergeCell ref="H56:K56"/>
    <mergeCell ref="O56:S56"/>
    <mergeCell ref="G57:H57"/>
    <mergeCell ref="A11:T11"/>
    <mergeCell ref="A12:T12"/>
    <mergeCell ref="A13:T13"/>
    <mergeCell ref="A14:T14"/>
    <mergeCell ref="A15:T15"/>
    <mergeCell ref="C55:F55"/>
  </mergeCells>
  <printOptions/>
  <pageMargins left="0.15763888888888888" right="0.43333333333333335" top="0.19652777777777777" bottom="0.15" header="0.5118055555555556" footer="0.5118055555555556"/>
  <pageSetup fitToWidth="3" horizontalDpi="300" verticalDpi="300" orientation="landscape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T48"/>
  <sheetViews>
    <sheetView zoomScalePageLayoutView="0" workbookViewId="0" topLeftCell="A10">
      <selection activeCell="K44" sqref="K44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6.28125" style="0" customWidth="1"/>
    <col min="4" max="4" width="7.421875" style="0" customWidth="1"/>
    <col min="5" max="5" width="7.7109375" style="0" customWidth="1"/>
    <col min="6" max="6" width="6.8515625" style="0" customWidth="1"/>
    <col min="7" max="7" width="5.7109375" style="0" customWidth="1"/>
    <col min="8" max="8" width="16.8515625" style="0" customWidth="1"/>
    <col min="9" max="9" width="9.28125" style="0" customWidth="1"/>
    <col min="10" max="10" width="11.00390625" style="0" customWidth="1"/>
    <col min="11" max="11" width="14.140625" style="0" customWidth="1"/>
    <col min="12" max="12" width="16.421875" style="0" customWidth="1"/>
    <col min="13" max="13" width="4.140625" style="0" customWidth="1"/>
    <col min="14" max="14" width="12.421875" style="0" customWidth="1"/>
    <col min="15" max="16" width="13.00390625" style="0" customWidth="1"/>
    <col min="17" max="17" width="7.421875" style="0" customWidth="1"/>
    <col min="18" max="18" width="7.28125" style="0" customWidth="1"/>
    <col min="19" max="19" width="14.57421875" style="0" customWidth="1"/>
    <col min="20" max="20" width="10.140625" style="0" customWidth="1"/>
  </cols>
  <sheetData>
    <row r="4" spans="3:7" ht="12.75">
      <c r="C4" s="56"/>
      <c r="D4" s="56"/>
      <c r="E4" s="56"/>
      <c r="G4" s="1"/>
    </row>
    <row r="5" spans="3:7" ht="12.75">
      <c r="C5" s="56"/>
      <c r="D5" s="56"/>
      <c r="E5" s="56"/>
      <c r="G5" s="1"/>
    </row>
    <row r="6" spans="3:7" ht="12.75">
      <c r="C6" s="56"/>
      <c r="D6" s="56"/>
      <c r="E6" s="56"/>
      <c r="G6" s="1"/>
    </row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1:12" ht="12.75">
      <c r="A9" s="814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</row>
    <row r="10" spans="1:20" ht="12.75">
      <c r="A10" s="812" t="s">
        <v>1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0" ht="12.75">
      <c r="A11" s="812" t="s">
        <v>2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3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4" t="s">
        <v>1066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12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0" ht="26.25" thickBot="1">
      <c r="A15" s="83" t="s">
        <v>4</v>
      </c>
      <c r="B15" s="84" t="s">
        <v>5</v>
      </c>
      <c r="C15" s="85" t="s">
        <v>6</v>
      </c>
      <c r="D15" s="86" t="s">
        <v>7</v>
      </c>
      <c r="E15" s="86" t="s">
        <v>8</v>
      </c>
      <c r="F15" s="83" t="s">
        <v>9</v>
      </c>
      <c r="G15" s="83" t="s">
        <v>10</v>
      </c>
      <c r="H15" s="83" t="s">
        <v>11</v>
      </c>
      <c r="I15" s="84" t="s">
        <v>12</v>
      </c>
      <c r="J15" s="83" t="s">
        <v>13</v>
      </c>
      <c r="K15" s="83" t="s">
        <v>957</v>
      </c>
      <c r="L15" s="83" t="s">
        <v>15</v>
      </c>
      <c r="M15" s="196" t="s">
        <v>583</v>
      </c>
      <c r="N15" s="197" t="s">
        <v>584</v>
      </c>
      <c r="O15" s="197" t="s">
        <v>585</v>
      </c>
      <c r="P15" s="197"/>
      <c r="Q15" s="198" t="s">
        <v>586</v>
      </c>
      <c r="R15" s="198" t="s">
        <v>587</v>
      </c>
      <c r="S15" s="199" t="s">
        <v>584</v>
      </c>
      <c r="T15" s="197" t="s">
        <v>588</v>
      </c>
    </row>
    <row r="16" spans="1:20" ht="13.5">
      <c r="A16" s="87"/>
      <c r="B16" s="88"/>
      <c r="C16" s="90" t="s">
        <v>16</v>
      </c>
      <c r="D16" s="89"/>
      <c r="E16" s="90" t="s">
        <v>7</v>
      </c>
      <c r="F16" s="91"/>
      <c r="G16" s="92"/>
      <c r="H16" s="91"/>
      <c r="I16" s="93"/>
      <c r="J16" s="94"/>
      <c r="K16" s="94"/>
      <c r="L16" s="95" t="s">
        <v>17</v>
      </c>
      <c r="M16" s="354" t="s">
        <v>589</v>
      </c>
      <c r="N16" s="355" t="s">
        <v>590</v>
      </c>
      <c r="O16" s="355" t="s">
        <v>591</v>
      </c>
      <c r="P16" s="355"/>
      <c r="Q16" s="356" t="s">
        <v>592</v>
      </c>
      <c r="R16" s="356" t="s">
        <v>593</v>
      </c>
      <c r="S16" s="357" t="s">
        <v>1051</v>
      </c>
      <c r="T16" s="355" t="s">
        <v>594</v>
      </c>
    </row>
    <row r="17" spans="1:20" ht="12.75">
      <c r="A17" s="122">
        <v>1</v>
      </c>
      <c r="B17" s="150">
        <v>2</v>
      </c>
      <c r="C17" s="154">
        <v>3</v>
      </c>
      <c r="D17" s="154">
        <v>4</v>
      </c>
      <c r="E17" s="154">
        <v>5</v>
      </c>
      <c r="F17" s="150">
        <v>6</v>
      </c>
      <c r="G17" s="150">
        <v>7</v>
      </c>
      <c r="H17" s="150">
        <v>8</v>
      </c>
      <c r="I17" s="150">
        <v>9</v>
      </c>
      <c r="J17" s="150">
        <v>10</v>
      </c>
      <c r="K17" s="150">
        <v>11</v>
      </c>
      <c r="L17" s="150">
        <v>12</v>
      </c>
      <c r="M17" s="150">
        <v>13</v>
      </c>
      <c r="N17" s="150">
        <v>14</v>
      </c>
      <c r="O17" s="150">
        <v>15</v>
      </c>
      <c r="P17" s="150"/>
      <c r="Q17" s="150">
        <v>16</v>
      </c>
      <c r="R17" s="150">
        <v>17</v>
      </c>
      <c r="S17" s="150">
        <v>18</v>
      </c>
      <c r="T17" s="150">
        <v>19</v>
      </c>
    </row>
    <row r="18" spans="1:20" ht="12.75">
      <c r="A18" s="122">
        <v>1</v>
      </c>
      <c r="B18" s="140">
        <v>40990</v>
      </c>
      <c r="C18" s="339" t="s">
        <v>448</v>
      </c>
      <c r="D18" s="429">
        <v>61</v>
      </c>
      <c r="E18" s="182">
        <v>611</v>
      </c>
      <c r="F18" s="137"/>
      <c r="G18" s="137">
        <v>1</v>
      </c>
      <c r="H18" s="401" t="s">
        <v>902</v>
      </c>
      <c r="I18" s="137"/>
      <c r="J18" s="137" t="s">
        <v>903</v>
      </c>
      <c r="K18" s="124" t="s">
        <v>450</v>
      </c>
      <c r="L18" s="428">
        <v>3800</v>
      </c>
      <c r="M18" s="137">
        <v>10</v>
      </c>
      <c r="N18" s="308">
        <f>IF(M18=0,"N/A",+L18/M18)</f>
        <v>380</v>
      </c>
      <c r="O18" s="222">
        <f>IF(M18=0,"N/A",+N18/12)</f>
        <v>31.666666666666668</v>
      </c>
      <c r="P18" s="222"/>
      <c r="Q18" s="210">
        <v>1</v>
      </c>
      <c r="R18" s="210">
        <v>3</v>
      </c>
      <c r="S18" s="222">
        <f>IF(M18=0,"N/A",+N18*Q18+O18*R18)</f>
        <v>475</v>
      </c>
      <c r="T18" s="223">
        <f>IF(M18=0,"N/A",+L18-S18)</f>
        <v>3325</v>
      </c>
    </row>
    <row r="19" spans="1:20" ht="12.75">
      <c r="A19" s="122">
        <v>2</v>
      </c>
      <c r="B19" s="136">
        <v>40633</v>
      </c>
      <c r="C19" s="339" t="s">
        <v>448</v>
      </c>
      <c r="D19" s="429">
        <v>61</v>
      </c>
      <c r="E19" s="182">
        <v>611</v>
      </c>
      <c r="F19" s="137"/>
      <c r="G19" s="137">
        <v>1</v>
      </c>
      <c r="H19" s="194" t="s">
        <v>859</v>
      </c>
      <c r="I19" s="194" t="s">
        <v>860</v>
      </c>
      <c r="J19" s="137"/>
      <c r="K19" s="124" t="s">
        <v>450</v>
      </c>
      <c r="L19" s="428">
        <v>31500</v>
      </c>
      <c r="M19" s="137">
        <v>10</v>
      </c>
      <c r="N19" s="308">
        <f>IF(M19=0,"N/A",+L19/M19)</f>
        <v>3150</v>
      </c>
      <c r="O19" s="222">
        <f>IF(M19=0,"N/A",+N19/12)</f>
        <v>262.5</v>
      </c>
      <c r="P19" s="222">
        <f>+O18+O19</f>
        <v>294.1666666666667</v>
      </c>
      <c r="Q19" s="210">
        <v>2</v>
      </c>
      <c r="R19" s="210">
        <v>3</v>
      </c>
      <c r="S19" s="222">
        <f>IF(M19=0,"N/A",+N19*Q19+O19*R19)</f>
        <v>7087.5</v>
      </c>
      <c r="T19" s="223">
        <f>IF(M19=0,"N/A",+L19-S19)</f>
        <v>24412.5</v>
      </c>
    </row>
    <row r="20" spans="1:20" ht="12.75">
      <c r="A20" s="122">
        <v>3</v>
      </c>
      <c r="B20" s="134">
        <v>41015</v>
      </c>
      <c r="C20" s="146" t="s">
        <v>448</v>
      </c>
      <c r="D20" s="429">
        <v>61</v>
      </c>
      <c r="E20" s="497">
        <v>617</v>
      </c>
      <c r="F20" s="129"/>
      <c r="G20" s="124">
        <v>1</v>
      </c>
      <c r="H20" s="281" t="s">
        <v>909</v>
      </c>
      <c r="I20" s="129"/>
      <c r="J20" s="281" t="s">
        <v>229</v>
      </c>
      <c r="K20" s="124" t="s">
        <v>450</v>
      </c>
      <c r="L20" s="227">
        <v>2760.44</v>
      </c>
      <c r="M20" s="247">
        <v>10</v>
      </c>
      <c r="N20" s="222">
        <f>IF(M20=0,"N/A",+L20/M20)</f>
        <v>276.044</v>
      </c>
      <c r="O20" s="222">
        <f>IF(M20=0,"N/A",+N20/12)</f>
        <v>23.003666666666664</v>
      </c>
      <c r="P20" s="222"/>
      <c r="Q20" s="210">
        <v>1</v>
      </c>
      <c r="R20" s="210">
        <v>2</v>
      </c>
      <c r="S20" s="222">
        <f>IF(M20=0,"N/A",+N20*Q20+O20*R20)</f>
        <v>322.05133333333333</v>
      </c>
      <c r="T20" s="223">
        <f>IF(M20=0,"N/A",+L20-S20)</f>
        <v>2438.3886666666667</v>
      </c>
    </row>
    <row r="21" spans="1:20" ht="12.75">
      <c r="A21" s="122">
        <v>4</v>
      </c>
      <c r="B21" s="136">
        <v>40632</v>
      </c>
      <c r="C21" s="339" t="s">
        <v>448</v>
      </c>
      <c r="D21" s="429">
        <v>61</v>
      </c>
      <c r="E21" s="482">
        <v>617</v>
      </c>
      <c r="F21" s="137"/>
      <c r="G21" s="137">
        <v>1</v>
      </c>
      <c r="H21" s="194" t="s">
        <v>814</v>
      </c>
      <c r="I21" s="137"/>
      <c r="J21" s="137"/>
      <c r="K21" s="124" t="s">
        <v>450</v>
      </c>
      <c r="L21" s="428">
        <v>10804.26</v>
      </c>
      <c r="M21" s="137">
        <v>10</v>
      </c>
      <c r="N21" s="308">
        <f>IF(M21=0,"N/A",+L21/M21)</f>
        <v>1080.426</v>
      </c>
      <c r="O21" s="222">
        <f>IF(M21=0,"N/A",+N21/12)</f>
        <v>90.0355</v>
      </c>
      <c r="P21" s="222"/>
      <c r="Q21" s="210">
        <v>2</v>
      </c>
      <c r="R21" s="210">
        <v>3</v>
      </c>
      <c r="S21" s="222">
        <f>IF(M21=0,"N/A",+N21*Q21+O21*R21)</f>
        <v>2430.9584999999997</v>
      </c>
      <c r="T21" s="223">
        <f aca="true" t="shared" si="0" ref="T21:T28">IF(M21=0,"N/A",+L21-S21)</f>
        <v>8373.301500000001</v>
      </c>
    </row>
    <row r="22" spans="1:20" ht="12.75">
      <c r="A22" s="122">
        <v>5</v>
      </c>
      <c r="B22" s="136">
        <v>40898</v>
      </c>
      <c r="C22" s="146" t="s">
        <v>448</v>
      </c>
      <c r="D22" s="429">
        <v>61</v>
      </c>
      <c r="E22" s="497">
        <v>617</v>
      </c>
      <c r="F22" s="150"/>
      <c r="G22" s="181">
        <v>7</v>
      </c>
      <c r="H22" s="281" t="s">
        <v>855</v>
      </c>
      <c r="I22" s="167"/>
      <c r="J22" s="129" t="s">
        <v>88</v>
      </c>
      <c r="K22" s="124" t="s">
        <v>450</v>
      </c>
      <c r="L22" s="289">
        <v>10500</v>
      </c>
      <c r="M22" s="247">
        <v>10</v>
      </c>
      <c r="N22" s="308">
        <f>IF(M22=0,"N/A",+L22/M22)</f>
        <v>1050</v>
      </c>
      <c r="O22" s="222">
        <f>IF(M22=0,"N/A",+N22/12)</f>
        <v>87.5</v>
      </c>
      <c r="P22" s="222"/>
      <c r="Q22" s="210">
        <v>1</v>
      </c>
      <c r="R22" s="210">
        <v>6</v>
      </c>
      <c r="S22" s="222">
        <f>IF(M22=0,"N/A",+N22*Q22+O22*R22)</f>
        <v>1575</v>
      </c>
      <c r="T22" s="223">
        <f t="shared" si="0"/>
        <v>8925</v>
      </c>
    </row>
    <row r="23" spans="1:20" ht="12.75">
      <c r="A23" s="122">
        <v>6</v>
      </c>
      <c r="B23" s="123">
        <v>36889</v>
      </c>
      <c r="C23" s="146" t="s">
        <v>448</v>
      </c>
      <c r="D23" s="429">
        <v>61</v>
      </c>
      <c r="E23" s="497">
        <v>617</v>
      </c>
      <c r="F23" s="150"/>
      <c r="G23" s="181">
        <v>86</v>
      </c>
      <c r="H23" s="281" t="s">
        <v>857</v>
      </c>
      <c r="I23" s="167"/>
      <c r="J23" s="129"/>
      <c r="K23" s="124" t="s">
        <v>450</v>
      </c>
      <c r="L23" s="289">
        <v>103200</v>
      </c>
      <c r="M23" s="247">
        <v>10</v>
      </c>
      <c r="N23" s="757"/>
      <c r="O23" s="746"/>
      <c r="P23" s="222"/>
      <c r="Q23" s="210">
        <v>10</v>
      </c>
      <c r="R23" s="210"/>
      <c r="S23" s="222">
        <v>103200</v>
      </c>
      <c r="T23" s="223">
        <f t="shared" si="0"/>
        <v>0</v>
      </c>
    </row>
    <row r="24" spans="1:20" ht="12.75">
      <c r="A24" s="122">
        <v>7</v>
      </c>
      <c r="B24" s="123">
        <v>36889</v>
      </c>
      <c r="C24" s="146" t="s">
        <v>448</v>
      </c>
      <c r="D24" s="429">
        <v>61</v>
      </c>
      <c r="E24" s="497">
        <v>617</v>
      </c>
      <c r="F24" s="150"/>
      <c r="G24" s="181">
        <v>4</v>
      </c>
      <c r="H24" s="281" t="s">
        <v>855</v>
      </c>
      <c r="I24" s="167"/>
      <c r="J24" s="129"/>
      <c r="K24" s="124" t="s">
        <v>450</v>
      </c>
      <c r="L24" s="289">
        <v>1685</v>
      </c>
      <c r="M24" s="247">
        <v>10</v>
      </c>
      <c r="N24" s="757"/>
      <c r="O24" s="746"/>
      <c r="P24" s="222"/>
      <c r="Q24" s="210">
        <v>10</v>
      </c>
      <c r="R24" s="210"/>
      <c r="S24" s="222">
        <v>1685</v>
      </c>
      <c r="T24" s="223">
        <f t="shared" si="0"/>
        <v>0</v>
      </c>
    </row>
    <row r="25" spans="1:20" ht="12.75">
      <c r="A25" s="122">
        <v>8</v>
      </c>
      <c r="B25" s="123">
        <v>36889</v>
      </c>
      <c r="C25" s="146" t="s">
        <v>448</v>
      </c>
      <c r="D25" s="429">
        <v>61</v>
      </c>
      <c r="E25" s="497">
        <v>617</v>
      </c>
      <c r="F25" s="150"/>
      <c r="G25" s="150">
        <v>1</v>
      </c>
      <c r="H25" s="281" t="s">
        <v>858</v>
      </c>
      <c r="I25" s="516"/>
      <c r="J25" s="150"/>
      <c r="K25" s="124" t="s">
        <v>450</v>
      </c>
      <c r="L25" s="428">
        <v>800</v>
      </c>
      <c r="M25" s="247">
        <v>10</v>
      </c>
      <c r="N25" s="757"/>
      <c r="O25" s="746"/>
      <c r="P25" s="222"/>
      <c r="Q25" s="210">
        <v>10</v>
      </c>
      <c r="R25" s="150"/>
      <c r="S25" s="222">
        <v>800</v>
      </c>
      <c r="T25" s="223">
        <f t="shared" si="0"/>
        <v>0</v>
      </c>
    </row>
    <row r="26" spans="1:20" ht="12.75">
      <c r="A26" s="122">
        <v>9</v>
      </c>
      <c r="B26" s="123">
        <v>36846</v>
      </c>
      <c r="C26" s="146" t="s">
        <v>448</v>
      </c>
      <c r="D26" s="429">
        <v>61</v>
      </c>
      <c r="E26" s="497">
        <v>617</v>
      </c>
      <c r="F26" s="129"/>
      <c r="G26" s="124">
        <v>2</v>
      </c>
      <c r="H26" s="129" t="s">
        <v>438</v>
      </c>
      <c r="I26" s="167"/>
      <c r="J26" s="129"/>
      <c r="K26" s="124" t="s">
        <v>450</v>
      </c>
      <c r="L26" s="227">
        <v>200</v>
      </c>
      <c r="M26" s="247">
        <v>10</v>
      </c>
      <c r="N26" s="757"/>
      <c r="O26" s="746"/>
      <c r="P26" s="222"/>
      <c r="Q26" s="210">
        <v>10</v>
      </c>
      <c r="R26" s="210"/>
      <c r="S26" s="222">
        <v>200</v>
      </c>
      <c r="T26" s="223">
        <f t="shared" si="0"/>
        <v>0</v>
      </c>
    </row>
    <row r="27" spans="1:20" ht="12.75">
      <c r="A27" s="122">
        <v>10</v>
      </c>
      <c r="B27" s="123">
        <v>36889</v>
      </c>
      <c r="C27" s="146" t="s">
        <v>448</v>
      </c>
      <c r="D27" s="429">
        <v>61</v>
      </c>
      <c r="E27" s="497">
        <v>617</v>
      </c>
      <c r="F27" s="130">
        <v>127608</v>
      </c>
      <c r="G27" s="124">
        <v>1</v>
      </c>
      <c r="H27" s="129" t="s">
        <v>87</v>
      </c>
      <c r="I27" s="167"/>
      <c r="J27" s="129"/>
      <c r="K27" s="124" t="s">
        <v>450</v>
      </c>
      <c r="L27" s="128">
        <v>1780</v>
      </c>
      <c r="M27" s="247">
        <v>10</v>
      </c>
      <c r="N27" s="746"/>
      <c r="O27" s="746"/>
      <c r="P27" s="222"/>
      <c r="Q27" s="210">
        <v>10</v>
      </c>
      <c r="R27" s="210"/>
      <c r="S27" s="222">
        <v>1780</v>
      </c>
      <c r="T27" s="223">
        <f t="shared" si="0"/>
        <v>0</v>
      </c>
    </row>
    <row r="28" spans="1:20" ht="12.75">
      <c r="A28" s="122">
        <v>11</v>
      </c>
      <c r="B28" s="123">
        <v>36846</v>
      </c>
      <c r="C28" s="146" t="s">
        <v>448</v>
      </c>
      <c r="D28" s="429">
        <v>61</v>
      </c>
      <c r="E28" s="497">
        <v>617</v>
      </c>
      <c r="F28" s="129"/>
      <c r="G28" s="124">
        <v>1</v>
      </c>
      <c r="H28" s="129" t="s">
        <v>108</v>
      </c>
      <c r="I28" s="167" t="s">
        <v>451</v>
      </c>
      <c r="J28" s="129" t="s">
        <v>326</v>
      </c>
      <c r="K28" s="124" t="s">
        <v>450</v>
      </c>
      <c r="L28" s="227">
        <v>1800</v>
      </c>
      <c r="M28" s="247">
        <v>10</v>
      </c>
      <c r="N28" s="746"/>
      <c r="O28" s="746"/>
      <c r="P28" s="222"/>
      <c r="Q28" s="210">
        <v>10</v>
      </c>
      <c r="R28" s="210"/>
      <c r="S28" s="222">
        <v>1800</v>
      </c>
      <c r="T28" s="223">
        <f t="shared" si="0"/>
        <v>0</v>
      </c>
    </row>
    <row r="29" spans="1:20" ht="12.75">
      <c r="A29" s="122">
        <v>12</v>
      </c>
      <c r="B29" s="136">
        <v>39041</v>
      </c>
      <c r="C29" s="146" t="s">
        <v>448</v>
      </c>
      <c r="D29" s="130">
        <v>61</v>
      </c>
      <c r="E29" s="470">
        <v>617</v>
      </c>
      <c r="F29" s="124"/>
      <c r="G29" s="124">
        <v>1</v>
      </c>
      <c r="H29" s="138" t="s">
        <v>110</v>
      </c>
      <c r="I29" s="458"/>
      <c r="J29" s="138" t="s">
        <v>111</v>
      </c>
      <c r="K29" s="124" t="s">
        <v>450</v>
      </c>
      <c r="L29" s="257">
        <v>8346.2</v>
      </c>
      <c r="M29" s="247">
        <v>10</v>
      </c>
      <c r="N29" s="222">
        <f>IF(M29=0,"N/A",+L29/M29)</f>
        <v>834.6200000000001</v>
      </c>
      <c r="O29" s="222">
        <f>IF(M29=0,"N/A",+N29/12)</f>
        <v>69.55166666666668</v>
      </c>
      <c r="P29" s="222"/>
      <c r="Q29" s="210">
        <v>6</v>
      </c>
      <c r="R29" s="210">
        <v>7</v>
      </c>
      <c r="S29" s="222">
        <f>IF(M29=0,"N/A",+N29*Q29+O29*R29)</f>
        <v>5494.581666666668</v>
      </c>
      <c r="T29" s="223">
        <f aca="true" t="shared" si="1" ref="T29:T34">IF(M29=0,"N/A",+L29-S29)</f>
        <v>2851.618333333333</v>
      </c>
    </row>
    <row r="30" spans="1:20" ht="12.75">
      <c r="A30" s="122">
        <v>13</v>
      </c>
      <c r="B30" s="123">
        <v>36846</v>
      </c>
      <c r="C30" s="146" t="s">
        <v>448</v>
      </c>
      <c r="D30" s="429">
        <v>61</v>
      </c>
      <c r="E30" s="497">
        <v>617</v>
      </c>
      <c r="F30" s="129"/>
      <c r="G30" s="124">
        <v>2</v>
      </c>
      <c r="H30" s="127" t="s">
        <v>161</v>
      </c>
      <c r="I30" s="129"/>
      <c r="J30" s="129"/>
      <c r="K30" s="124" t="s">
        <v>450</v>
      </c>
      <c r="L30" s="227">
        <v>1200</v>
      </c>
      <c r="M30" s="247">
        <v>10</v>
      </c>
      <c r="N30" s="746"/>
      <c r="O30" s="746"/>
      <c r="P30" s="222"/>
      <c r="Q30" s="210">
        <v>10</v>
      </c>
      <c r="R30" s="210"/>
      <c r="S30" s="222">
        <v>1200</v>
      </c>
      <c r="T30" s="223">
        <f t="shared" si="1"/>
        <v>0</v>
      </c>
    </row>
    <row r="31" spans="1:20" ht="12.75">
      <c r="A31" s="122">
        <v>14</v>
      </c>
      <c r="B31" s="132">
        <v>36888</v>
      </c>
      <c r="C31" s="146" t="s">
        <v>448</v>
      </c>
      <c r="D31" s="429">
        <v>61</v>
      </c>
      <c r="E31" s="497">
        <v>617</v>
      </c>
      <c r="F31" s="129"/>
      <c r="G31" s="133">
        <v>1</v>
      </c>
      <c r="H31" s="129" t="s">
        <v>449</v>
      </c>
      <c r="I31" s="129"/>
      <c r="J31" s="129" t="s">
        <v>19</v>
      </c>
      <c r="K31" s="124" t="s">
        <v>450</v>
      </c>
      <c r="L31" s="255">
        <v>1382.4</v>
      </c>
      <c r="M31" s="247">
        <v>10</v>
      </c>
      <c r="N31" s="746"/>
      <c r="O31" s="746"/>
      <c r="P31" s="222"/>
      <c r="Q31" s="210">
        <v>10</v>
      </c>
      <c r="R31" s="210"/>
      <c r="S31" s="222">
        <v>1382.4</v>
      </c>
      <c r="T31" s="223">
        <f t="shared" si="1"/>
        <v>0</v>
      </c>
    </row>
    <row r="32" spans="1:20" ht="12.75">
      <c r="A32" s="122">
        <v>15</v>
      </c>
      <c r="B32" s="132">
        <v>37015</v>
      </c>
      <c r="C32" s="170" t="s">
        <v>448</v>
      </c>
      <c r="D32" s="429">
        <v>61</v>
      </c>
      <c r="E32" s="497">
        <v>617</v>
      </c>
      <c r="F32" s="129"/>
      <c r="G32" s="133">
        <v>1</v>
      </c>
      <c r="H32" s="129" t="s">
        <v>402</v>
      </c>
      <c r="I32" s="129"/>
      <c r="J32" s="129" t="s">
        <v>19</v>
      </c>
      <c r="K32" s="133" t="s">
        <v>450</v>
      </c>
      <c r="L32" s="255">
        <v>2494</v>
      </c>
      <c r="M32" s="247">
        <v>10</v>
      </c>
      <c r="N32" s="746"/>
      <c r="O32" s="746"/>
      <c r="P32" s="222"/>
      <c r="Q32" s="210">
        <v>10</v>
      </c>
      <c r="R32" s="210"/>
      <c r="S32" s="222">
        <v>2494</v>
      </c>
      <c r="T32" s="223">
        <f t="shared" si="1"/>
        <v>0</v>
      </c>
    </row>
    <row r="33" spans="1:20" ht="12.75">
      <c r="A33" s="122">
        <v>16</v>
      </c>
      <c r="B33" s="132">
        <v>39218</v>
      </c>
      <c r="C33" s="146" t="s">
        <v>448</v>
      </c>
      <c r="D33" s="429">
        <v>61</v>
      </c>
      <c r="E33" s="497">
        <v>617</v>
      </c>
      <c r="F33" s="129"/>
      <c r="G33" s="133">
        <v>1</v>
      </c>
      <c r="H33" s="191" t="s">
        <v>40</v>
      </c>
      <c r="I33" s="129"/>
      <c r="J33" s="129"/>
      <c r="K33" s="124" t="s">
        <v>450</v>
      </c>
      <c r="L33" s="255">
        <v>6380</v>
      </c>
      <c r="M33" s="247">
        <v>10</v>
      </c>
      <c r="N33" s="222">
        <f>IF(M33=0,"N/A",+L33/M33)</f>
        <v>638</v>
      </c>
      <c r="O33" s="222">
        <f>IF(M33=0,"N/A",+N33/12)</f>
        <v>53.166666666666664</v>
      </c>
      <c r="P33" s="222"/>
      <c r="Q33" s="210">
        <v>6</v>
      </c>
      <c r="R33" s="210"/>
      <c r="S33" s="222">
        <f>IF(M33=0,"N/A",+N33*Q33+O33*R33)</f>
        <v>3828</v>
      </c>
      <c r="T33" s="223">
        <f t="shared" si="1"/>
        <v>2552</v>
      </c>
    </row>
    <row r="34" spans="1:20" ht="12.75">
      <c r="A34" s="122">
        <v>17</v>
      </c>
      <c r="B34" s="132">
        <v>36888</v>
      </c>
      <c r="C34" s="146" t="s">
        <v>448</v>
      </c>
      <c r="D34" s="429">
        <v>61</v>
      </c>
      <c r="E34" s="497">
        <v>617</v>
      </c>
      <c r="F34" s="129">
        <v>125164</v>
      </c>
      <c r="G34" s="133">
        <v>1</v>
      </c>
      <c r="H34" s="129" t="s">
        <v>449</v>
      </c>
      <c r="I34" s="129"/>
      <c r="J34" s="129" t="s">
        <v>19</v>
      </c>
      <c r="K34" s="124" t="s">
        <v>450</v>
      </c>
      <c r="L34" s="255">
        <v>1382.4</v>
      </c>
      <c r="M34" s="247">
        <v>10</v>
      </c>
      <c r="N34" s="746"/>
      <c r="O34" s="746"/>
      <c r="P34" s="222">
        <f>+O20+O21+O22+O29+O33+O35</f>
        <v>343.1045</v>
      </c>
      <c r="Q34" s="210">
        <v>10</v>
      </c>
      <c r="R34" s="210"/>
      <c r="S34" s="222">
        <v>1382.4</v>
      </c>
      <c r="T34" s="223">
        <f t="shared" si="1"/>
        <v>0</v>
      </c>
    </row>
    <row r="35" spans="1:20" ht="12.75">
      <c r="A35" s="122">
        <v>18</v>
      </c>
      <c r="B35" s="132">
        <v>39954</v>
      </c>
      <c r="C35" s="146" t="s">
        <v>448</v>
      </c>
      <c r="D35" s="429">
        <v>61</v>
      </c>
      <c r="E35" s="497">
        <v>617</v>
      </c>
      <c r="F35" s="129"/>
      <c r="G35" s="133">
        <v>6</v>
      </c>
      <c r="H35" s="129" t="s">
        <v>1013</v>
      </c>
      <c r="I35" s="129"/>
      <c r="J35" s="129"/>
      <c r="K35" s="124" t="s">
        <v>450</v>
      </c>
      <c r="L35" s="255">
        <v>2381.64</v>
      </c>
      <c r="M35" s="247">
        <v>10</v>
      </c>
      <c r="N35" s="222">
        <f>IF(M35=0,"N/A",+L35/M35)</f>
        <v>238.164</v>
      </c>
      <c r="O35" s="222">
        <f>IF(M35=0,"N/A",+N35/12)</f>
        <v>19.846999999999998</v>
      </c>
      <c r="P35" s="222"/>
      <c r="Q35" s="210">
        <v>4</v>
      </c>
      <c r="R35" s="210"/>
      <c r="S35" s="222">
        <f>IF(M35=0,"N/A",+N35*Q35+O35*R35)</f>
        <v>952.656</v>
      </c>
      <c r="T35" s="223">
        <f>IF(M35=0,"N/A",+L35-S35)</f>
        <v>1428.984</v>
      </c>
    </row>
    <row r="36" spans="1:20" ht="15">
      <c r="A36" s="2"/>
      <c r="B36" s="20"/>
      <c r="C36" s="57"/>
      <c r="D36" s="114"/>
      <c r="E36" s="148"/>
      <c r="F36" s="20"/>
      <c r="G36" s="22"/>
      <c r="H36" s="20"/>
      <c r="I36" s="20"/>
      <c r="J36" s="20"/>
      <c r="K36" s="808"/>
      <c r="L36" s="508">
        <f>SUM(L18:L35)</f>
        <v>192396.34000000003</v>
      </c>
      <c r="M36" s="806"/>
      <c r="N36" s="262">
        <f>SUM(N18:N35)</f>
        <v>7647.253999999999</v>
      </c>
      <c r="O36" s="262">
        <f>SUM(O18:O35)</f>
        <v>637.2711666666667</v>
      </c>
      <c r="P36" s="262">
        <f>SUM(P19:P35)</f>
        <v>637.2711666666667</v>
      </c>
      <c r="Q36" s="261"/>
      <c r="R36" s="261"/>
      <c r="S36" s="262">
        <f>SUM(S18:S35)</f>
        <v>138089.5475</v>
      </c>
      <c r="T36" s="259">
        <f>SUM(T18:T35)</f>
        <v>54306.792499999996</v>
      </c>
    </row>
    <row r="37" spans="1:12" ht="12.75">
      <c r="A37" s="2"/>
      <c r="B37" s="20"/>
      <c r="C37" s="57"/>
      <c r="D37" s="114"/>
      <c r="E37" s="115"/>
      <c r="F37" s="20"/>
      <c r="G37" s="22"/>
      <c r="H37" s="20"/>
      <c r="I37" s="20"/>
      <c r="J37" s="807"/>
      <c r="K37" s="22"/>
      <c r="L37" s="807"/>
    </row>
    <row r="38" spans="1:19" ht="12.75">
      <c r="A38" s="2"/>
      <c r="B38" s="20"/>
      <c r="C38" s="57"/>
      <c r="D38" s="114"/>
      <c r="E38" s="115"/>
      <c r="F38" s="20"/>
      <c r="G38" s="22"/>
      <c r="H38" s="20"/>
      <c r="I38" s="20"/>
      <c r="J38" s="20"/>
      <c r="K38" s="808"/>
      <c r="L38" s="20"/>
      <c r="N38" s="389"/>
      <c r="O38" s="506"/>
      <c r="S38" s="80"/>
    </row>
    <row r="39" spans="1:12" ht="12.75">
      <c r="A39" s="2"/>
      <c r="B39" s="20"/>
      <c r="C39" s="57"/>
      <c r="D39" s="114"/>
      <c r="E39" s="115"/>
      <c r="F39" s="20"/>
      <c r="G39" s="22"/>
      <c r="H39" s="20"/>
      <c r="I39" s="20"/>
      <c r="J39" s="20"/>
      <c r="K39" s="22"/>
      <c r="L39" s="20"/>
    </row>
    <row r="40" spans="1:12" ht="12.75">
      <c r="A40" s="2"/>
      <c r="B40" s="20"/>
      <c r="C40" s="57"/>
      <c r="D40" s="114"/>
      <c r="E40" s="115"/>
      <c r="F40" s="20"/>
      <c r="G40" s="22"/>
      <c r="H40" s="20"/>
      <c r="I40" s="20"/>
      <c r="J40" s="20"/>
      <c r="K40" s="22"/>
      <c r="L40" s="20"/>
    </row>
    <row r="41" spans="1:12" ht="12.75">
      <c r="A41" s="2"/>
      <c r="B41" s="20"/>
      <c r="C41" s="57"/>
      <c r="D41" s="114"/>
      <c r="E41" s="115"/>
      <c r="F41" s="20"/>
      <c r="G41" s="22"/>
      <c r="H41" s="20"/>
      <c r="I41" s="20"/>
      <c r="J41" s="20"/>
      <c r="K41" s="22"/>
      <c r="L41" s="20"/>
    </row>
    <row r="42" spans="1:12" ht="12.75">
      <c r="A42" s="2"/>
      <c r="B42" s="20"/>
      <c r="C42" s="57"/>
      <c r="D42" s="114"/>
      <c r="E42" s="115"/>
      <c r="F42" s="20"/>
      <c r="G42" s="22"/>
      <c r="H42" s="20"/>
      <c r="I42" s="20"/>
      <c r="J42" s="20"/>
      <c r="K42" s="22"/>
      <c r="L42" s="20"/>
    </row>
    <row r="43" spans="1:12" ht="12.75">
      <c r="A43" s="2"/>
      <c r="B43" s="20"/>
      <c r="C43" s="57"/>
      <c r="D43" s="114"/>
      <c r="E43" s="115"/>
      <c r="F43" s="20"/>
      <c r="G43" s="22"/>
      <c r="H43" s="20"/>
      <c r="I43" s="20"/>
      <c r="J43" s="20"/>
      <c r="K43" s="22"/>
      <c r="L43" s="20"/>
    </row>
    <row r="44" spans="2:12" ht="12.75">
      <c r="B44" s="20"/>
      <c r="C44" s="57"/>
      <c r="D44" s="57"/>
      <c r="E44" s="57"/>
      <c r="F44" s="20"/>
      <c r="G44" s="22"/>
      <c r="H44" s="20"/>
      <c r="I44" s="20"/>
      <c r="J44" s="20"/>
      <c r="K44" s="20"/>
      <c r="L44" s="20"/>
    </row>
    <row r="45" spans="12:13" ht="12.75">
      <c r="L45" s="20"/>
      <c r="M45" s="20"/>
    </row>
    <row r="46" spans="2:19" ht="12.75">
      <c r="B46" s="616" t="s">
        <v>53</v>
      </c>
      <c r="C46" s="813"/>
      <c r="D46" s="813"/>
      <c r="E46" s="813"/>
      <c r="F46" s="813"/>
      <c r="G46" s="48"/>
      <c r="H46" s="118"/>
      <c r="I46" s="118"/>
      <c r="J46" s="119"/>
      <c r="K46" s="282"/>
      <c r="L46" s="23"/>
      <c r="M46" s="20"/>
      <c r="O46" s="282"/>
      <c r="P46" s="119"/>
      <c r="Q46" s="265"/>
      <c r="R46" s="265"/>
      <c r="S46" s="265"/>
    </row>
    <row r="47" spans="2:19" ht="12.75">
      <c r="B47" s="810" t="s">
        <v>52</v>
      </c>
      <c r="C47" s="810"/>
      <c r="D47" s="810"/>
      <c r="E47" s="810"/>
      <c r="F47" s="810"/>
      <c r="G47" s="20"/>
      <c r="H47" s="810" t="s">
        <v>188</v>
      </c>
      <c r="I47" s="810"/>
      <c r="J47" s="810"/>
      <c r="K47" s="810"/>
      <c r="L47" s="50"/>
      <c r="M47" s="50"/>
      <c r="O47" s="810" t="s">
        <v>582</v>
      </c>
      <c r="P47" s="810"/>
      <c r="Q47" s="810"/>
      <c r="R47" s="810"/>
      <c r="S47" s="810"/>
    </row>
    <row r="48" spans="3:16" ht="12.75">
      <c r="C48" s="50"/>
      <c r="D48" s="50"/>
      <c r="E48" s="50"/>
      <c r="G48" s="811"/>
      <c r="H48" s="811"/>
      <c r="J48" s="20"/>
      <c r="K48" s="20"/>
      <c r="L48" s="20"/>
      <c r="M48" s="20"/>
      <c r="O48" s="20"/>
      <c r="P48" s="20"/>
    </row>
  </sheetData>
  <sheetProtection/>
  <mergeCells count="10">
    <mergeCell ref="H47:K47"/>
    <mergeCell ref="O47:S47"/>
    <mergeCell ref="G48:H48"/>
    <mergeCell ref="A9:L9"/>
    <mergeCell ref="A10:T10"/>
    <mergeCell ref="A11:T11"/>
    <mergeCell ref="A12:T12"/>
    <mergeCell ref="C46:F46"/>
    <mergeCell ref="A13:T13"/>
    <mergeCell ref="B47:F47"/>
  </mergeCells>
  <printOptions/>
  <pageMargins left="0.15763888888888888" right="0.43333333333333335" top="0.19652777777777777" bottom="0.15" header="0.5118055555555556" footer="0.5118055555555556"/>
  <pageSetup fitToWidth="3" horizontalDpi="300" verticalDpi="300" orientation="landscape" paperSize="9" scale="6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T58"/>
  <sheetViews>
    <sheetView zoomScalePageLayoutView="0" workbookViewId="0" topLeftCell="A15">
      <selection activeCell="O51" sqref="O51"/>
    </sheetView>
  </sheetViews>
  <sheetFormatPr defaultColWidth="9.140625" defaultRowHeight="12.75"/>
  <cols>
    <col min="1" max="1" width="3.140625" style="0" customWidth="1"/>
    <col min="2" max="2" width="10.421875" style="0" customWidth="1"/>
    <col min="3" max="3" width="7.140625" style="0" customWidth="1"/>
    <col min="4" max="4" width="7.7109375" style="0" customWidth="1"/>
    <col min="5" max="5" width="6.8515625" style="0" customWidth="1"/>
    <col min="6" max="6" width="3.7109375" style="0" customWidth="1"/>
    <col min="7" max="7" width="6.57421875" style="0" customWidth="1"/>
    <col min="8" max="8" width="21.7109375" style="0" customWidth="1"/>
    <col min="9" max="9" width="10.7109375" style="0" customWidth="1"/>
    <col min="10" max="10" width="15.421875" style="0" customWidth="1"/>
    <col min="11" max="11" width="13.421875" style="0" customWidth="1"/>
    <col min="12" max="12" width="14.7109375" style="0" customWidth="1"/>
    <col min="13" max="13" width="4.28125" style="0" customWidth="1"/>
    <col min="14" max="14" width="13.8515625" style="0" customWidth="1"/>
    <col min="15" max="15" width="13.421875" style="0" customWidth="1"/>
    <col min="16" max="16" width="12.57421875" style="0" customWidth="1"/>
    <col min="17" max="18" width="7.57421875" style="0" customWidth="1"/>
    <col min="19" max="19" width="14.57421875" style="0" customWidth="1"/>
    <col min="20" max="20" width="10.00390625" style="0" customWidth="1"/>
  </cols>
  <sheetData>
    <row r="5" spans="3:7" ht="12.75">
      <c r="C5" s="56"/>
      <c r="D5" s="56"/>
      <c r="E5" s="56"/>
      <c r="G5" s="1"/>
    </row>
    <row r="6" spans="3:7" ht="12.75">
      <c r="C6" s="56"/>
      <c r="D6" s="56"/>
      <c r="E6" s="56"/>
      <c r="G6" s="1"/>
    </row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1:12" ht="12.75">
      <c r="A10" s="814" t="s">
        <v>483</v>
      </c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</row>
    <row r="11" spans="1:20" ht="12.75">
      <c r="A11" s="812" t="s">
        <v>1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2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3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4" t="s">
        <v>1066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26.25" thickBot="1">
      <c r="A16" s="604" t="s">
        <v>4</v>
      </c>
      <c r="B16" s="605" t="s">
        <v>5</v>
      </c>
      <c r="C16" s="606" t="s">
        <v>6</v>
      </c>
      <c r="D16" s="607" t="s">
        <v>7</v>
      </c>
      <c r="E16" s="607" t="s">
        <v>8</v>
      </c>
      <c r="F16" s="608" t="s">
        <v>9</v>
      </c>
      <c r="G16" s="608" t="s">
        <v>10</v>
      </c>
      <c r="H16" s="608" t="s">
        <v>11</v>
      </c>
      <c r="I16" s="605" t="s">
        <v>12</v>
      </c>
      <c r="J16" s="608" t="s">
        <v>13</v>
      </c>
      <c r="K16" s="608" t="s">
        <v>957</v>
      </c>
      <c r="L16" s="609" t="s">
        <v>15</v>
      </c>
      <c r="M16" s="196" t="s">
        <v>583</v>
      </c>
      <c r="N16" s="197" t="s">
        <v>584</v>
      </c>
      <c r="O16" s="197" t="s">
        <v>585</v>
      </c>
      <c r="P16" s="197"/>
      <c r="Q16" s="198" t="s">
        <v>586</v>
      </c>
      <c r="R16" s="198" t="s">
        <v>587</v>
      </c>
      <c r="S16" s="199" t="s">
        <v>584</v>
      </c>
      <c r="T16" s="197" t="s">
        <v>588</v>
      </c>
    </row>
    <row r="17" spans="1:20" ht="13.5">
      <c r="A17" s="684"/>
      <c r="B17" s="685"/>
      <c r="C17" s="686" t="s">
        <v>16</v>
      </c>
      <c r="D17" s="687"/>
      <c r="E17" s="606" t="s">
        <v>7</v>
      </c>
      <c r="F17" s="688"/>
      <c r="G17" s="608"/>
      <c r="H17" s="688"/>
      <c r="I17" s="689"/>
      <c r="J17" s="690"/>
      <c r="K17" s="690"/>
      <c r="L17" s="691" t="s">
        <v>17</v>
      </c>
      <c r="M17" s="354" t="s">
        <v>589</v>
      </c>
      <c r="N17" s="355" t="s">
        <v>590</v>
      </c>
      <c r="O17" s="355" t="s">
        <v>591</v>
      </c>
      <c r="P17" s="355"/>
      <c r="Q17" s="356" t="s">
        <v>592</v>
      </c>
      <c r="R17" s="356" t="s">
        <v>593</v>
      </c>
      <c r="S17" s="357" t="s">
        <v>1051</v>
      </c>
      <c r="T17" s="355" t="s">
        <v>594</v>
      </c>
    </row>
    <row r="18" spans="1:20" ht="12.75">
      <c r="A18" s="122">
        <v>1</v>
      </c>
      <c r="B18" s="150">
        <v>2</v>
      </c>
      <c r="C18" s="154">
        <v>3</v>
      </c>
      <c r="D18" s="154">
        <v>4</v>
      </c>
      <c r="E18" s="154">
        <v>5</v>
      </c>
      <c r="F18" s="150">
        <v>6</v>
      </c>
      <c r="G18" s="150">
        <v>7</v>
      </c>
      <c r="H18" s="150">
        <v>8</v>
      </c>
      <c r="I18" s="150">
        <v>9</v>
      </c>
      <c r="J18" s="150">
        <v>10</v>
      </c>
      <c r="K18" s="150">
        <v>11</v>
      </c>
      <c r="L18" s="150">
        <v>12</v>
      </c>
      <c r="M18" s="150">
        <v>13</v>
      </c>
      <c r="N18" s="150">
        <v>14</v>
      </c>
      <c r="O18" s="150">
        <v>15</v>
      </c>
      <c r="P18" s="150"/>
      <c r="Q18" s="150">
        <v>16</v>
      </c>
      <c r="R18" s="150">
        <v>17</v>
      </c>
      <c r="S18" s="150">
        <v>18</v>
      </c>
      <c r="T18" s="150">
        <v>19</v>
      </c>
    </row>
    <row r="19" spans="1:20" ht="12.75">
      <c r="A19" s="122">
        <v>1</v>
      </c>
      <c r="B19" s="134">
        <v>41455</v>
      </c>
      <c r="C19" s="449" t="s">
        <v>452</v>
      </c>
      <c r="D19" s="181">
        <v>61</v>
      </c>
      <c r="E19" s="450">
        <v>611</v>
      </c>
      <c r="F19" s="341"/>
      <c r="G19" s="181">
        <v>2</v>
      </c>
      <c r="H19" s="403" t="s">
        <v>1078</v>
      </c>
      <c r="I19" s="130"/>
      <c r="J19" s="191" t="s">
        <v>868</v>
      </c>
      <c r="K19" s="181" t="s">
        <v>673</v>
      </c>
      <c r="L19" s="311">
        <v>57000</v>
      </c>
      <c r="M19" s="247">
        <v>10</v>
      </c>
      <c r="N19" s="308">
        <f>IF(M19=0,"N/A",+L19/M19)</f>
        <v>5700</v>
      </c>
      <c r="O19" s="222">
        <f>IF(M19=0,"N/A",+N19/12)</f>
        <v>475</v>
      </c>
      <c r="P19" s="222">
        <f>+O19</f>
        <v>475</v>
      </c>
      <c r="Q19" s="210"/>
      <c r="R19" s="210"/>
      <c r="S19" s="222">
        <f>IF(M19=0,"N/A",+N19*Q19+O19*R19)</f>
        <v>0</v>
      </c>
      <c r="T19" s="223">
        <f>IF(M19=0,"N/A",+L19-S19)</f>
        <v>57000</v>
      </c>
    </row>
    <row r="20" spans="1:20" ht="12.75">
      <c r="A20" s="122">
        <v>2</v>
      </c>
      <c r="B20" s="136">
        <v>38491</v>
      </c>
      <c r="C20" s="449" t="s">
        <v>452</v>
      </c>
      <c r="D20" s="125">
        <v>61</v>
      </c>
      <c r="E20" s="463">
        <v>614</v>
      </c>
      <c r="F20" s="125"/>
      <c r="G20" s="125">
        <v>1</v>
      </c>
      <c r="H20" s="127" t="s">
        <v>28</v>
      </c>
      <c r="I20" s="127"/>
      <c r="J20" s="126" t="s">
        <v>100</v>
      </c>
      <c r="K20" s="125" t="s">
        <v>455</v>
      </c>
      <c r="L20" s="128">
        <v>19388</v>
      </c>
      <c r="M20" s="247">
        <v>3</v>
      </c>
      <c r="N20" s="757"/>
      <c r="O20" s="746"/>
      <c r="P20" s="222"/>
      <c r="Q20" s="210">
        <v>3</v>
      </c>
      <c r="R20" s="210"/>
      <c r="S20" s="222">
        <v>19388</v>
      </c>
      <c r="T20" s="223">
        <f aca="true" t="shared" si="0" ref="T20:T25">IF(M20=0,"N/A",+L20-S20)</f>
        <v>0</v>
      </c>
    </row>
    <row r="21" spans="1:20" ht="12.75">
      <c r="A21" s="122">
        <v>3</v>
      </c>
      <c r="B21" s="123">
        <v>39898</v>
      </c>
      <c r="C21" s="449" t="s">
        <v>452</v>
      </c>
      <c r="D21" s="125">
        <v>61</v>
      </c>
      <c r="E21" s="463">
        <v>614</v>
      </c>
      <c r="F21" s="125"/>
      <c r="G21" s="125">
        <v>1</v>
      </c>
      <c r="H21" s="127" t="s">
        <v>31</v>
      </c>
      <c r="I21" s="125"/>
      <c r="J21" s="127" t="s">
        <v>135</v>
      </c>
      <c r="K21" s="125" t="s">
        <v>455</v>
      </c>
      <c r="L21" s="128">
        <v>2337.43</v>
      </c>
      <c r="M21" s="247">
        <v>3</v>
      </c>
      <c r="N21" s="757"/>
      <c r="O21" s="746"/>
      <c r="P21" s="222"/>
      <c r="Q21" s="210">
        <v>3</v>
      </c>
      <c r="R21" s="210"/>
      <c r="S21" s="222">
        <v>2337.43</v>
      </c>
      <c r="T21" s="223">
        <f t="shared" si="0"/>
        <v>0</v>
      </c>
    </row>
    <row r="22" spans="1:20" ht="12.75">
      <c r="A22" s="122">
        <v>4</v>
      </c>
      <c r="B22" s="123">
        <v>36888</v>
      </c>
      <c r="C22" s="449" t="s">
        <v>452</v>
      </c>
      <c r="D22" s="125">
        <v>61</v>
      </c>
      <c r="E22" s="463">
        <v>614</v>
      </c>
      <c r="F22" s="125"/>
      <c r="G22" s="125">
        <v>1</v>
      </c>
      <c r="H22" s="126" t="s">
        <v>90</v>
      </c>
      <c r="I22" s="125"/>
      <c r="J22" s="126" t="s">
        <v>79</v>
      </c>
      <c r="K22" s="125" t="s">
        <v>455</v>
      </c>
      <c r="L22" s="128">
        <v>175</v>
      </c>
      <c r="M22" s="247">
        <v>3</v>
      </c>
      <c r="N22" s="757"/>
      <c r="O22" s="746"/>
      <c r="P22" s="222"/>
      <c r="Q22" s="210">
        <v>3</v>
      </c>
      <c r="R22" s="210"/>
      <c r="S22" s="222">
        <v>175</v>
      </c>
      <c r="T22" s="223">
        <f t="shared" si="0"/>
        <v>0</v>
      </c>
    </row>
    <row r="23" spans="1:20" ht="12.75">
      <c r="A23" s="122">
        <v>5</v>
      </c>
      <c r="B23" s="123">
        <v>36888</v>
      </c>
      <c r="C23" s="449" t="s">
        <v>452</v>
      </c>
      <c r="D23" s="125">
        <v>61</v>
      </c>
      <c r="E23" s="463">
        <v>614</v>
      </c>
      <c r="F23" s="125"/>
      <c r="G23" s="125">
        <v>1</v>
      </c>
      <c r="H23" s="126" t="s">
        <v>32</v>
      </c>
      <c r="I23" s="125"/>
      <c r="J23" s="126" t="s">
        <v>76</v>
      </c>
      <c r="K23" s="125" t="s">
        <v>455</v>
      </c>
      <c r="L23" s="128">
        <v>17000</v>
      </c>
      <c r="M23" s="247">
        <v>3</v>
      </c>
      <c r="N23" s="757"/>
      <c r="O23" s="746"/>
      <c r="P23" s="222">
        <f>+O20+O21+O22+O23</f>
        <v>0</v>
      </c>
      <c r="Q23" s="210">
        <v>3</v>
      </c>
      <c r="R23" s="210"/>
      <c r="S23" s="222">
        <v>17000</v>
      </c>
      <c r="T23" s="223">
        <f t="shared" si="0"/>
        <v>0</v>
      </c>
    </row>
    <row r="24" spans="1:20" ht="12.75">
      <c r="A24" s="122">
        <v>6</v>
      </c>
      <c r="B24" s="123">
        <v>39431</v>
      </c>
      <c r="C24" s="449" t="s">
        <v>452</v>
      </c>
      <c r="D24" s="149">
        <v>61</v>
      </c>
      <c r="E24" s="278">
        <v>617</v>
      </c>
      <c r="F24" s="150"/>
      <c r="G24" s="124">
        <v>1</v>
      </c>
      <c r="H24" s="127" t="s">
        <v>482</v>
      </c>
      <c r="I24" s="126"/>
      <c r="J24" s="126" t="s">
        <v>19</v>
      </c>
      <c r="K24" s="125" t="s">
        <v>455</v>
      </c>
      <c r="L24" s="128">
        <v>5138</v>
      </c>
      <c r="M24" s="247">
        <v>10</v>
      </c>
      <c r="N24" s="308">
        <f>IF(M24=0,"N/A",+L24/M24)</f>
        <v>513.8</v>
      </c>
      <c r="O24" s="222">
        <f>IF(M24=0,"N/A",+N24/12)</f>
        <v>42.81666666666666</v>
      </c>
      <c r="P24" s="222"/>
      <c r="Q24" s="210">
        <v>5</v>
      </c>
      <c r="R24" s="210">
        <v>5</v>
      </c>
      <c r="S24" s="222">
        <f>IF(M24=0,"N/A",+N24*Q24+O24*R24)</f>
        <v>2783.0833333333335</v>
      </c>
      <c r="T24" s="223">
        <f t="shared" si="0"/>
        <v>2354.9166666666665</v>
      </c>
    </row>
    <row r="25" spans="1:20" ht="12.75">
      <c r="A25" s="122">
        <v>7</v>
      </c>
      <c r="B25" s="140">
        <v>40918</v>
      </c>
      <c r="C25" s="449" t="s">
        <v>452</v>
      </c>
      <c r="D25" s="130">
        <v>61</v>
      </c>
      <c r="E25" s="278">
        <v>617</v>
      </c>
      <c r="F25" s="130"/>
      <c r="G25" s="125">
        <v>1</v>
      </c>
      <c r="H25" s="126" t="s">
        <v>205</v>
      </c>
      <c r="I25" s="125"/>
      <c r="J25" s="126"/>
      <c r="K25" s="125" t="s">
        <v>455</v>
      </c>
      <c r="L25" s="128">
        <v>947</v>
      </c>
      <c r="M25" s="247">
        <v>10</v>
      </c>
      <c r="N25" s="222">
        <f>IF(M25=0,"N/A",+L25/M25)</f>
        <v>94.7</v>
      </c>
      <c r="O25" s="222">
        <f>IF(M25=0,"N/A",+N25/12)</f>
        <v>7.891666666666667</v>
      </c>
      <c r="P25" s="222"/>
      <c r="Q25" s="210">
        <v>1</v>
      </c>
      <c r="R25" s="210">
        <v>4</v>
      </c>
      <c r="S25" s="222">
        <f>IF(M25=0,"N/A",+N25*Q25+O25*R25)</f>
        <v>126.26666666666667</v>
      </c>
      <c r="T25" s="223">
        <f t="shared" si="0"/>
        <v>820.7333333333333</v>
      </c>
    </row>
    <row r="26" spans="1:20" ht="12.75">
      <c r="A26" s="122">
        <v>8</v>
      </c>
      <c r="B26" s="136">
        <v>36889</v>
      </c>
      <c r="C26" s="449" t="s">
        <v>452</v>
      </c>
      <c r="D26" s="181">
        <v>61</v>
      </c>
      <c r="E26" s="278">
        <v>617</v>
      </c>
      <c r="F26" s="425"/>
      <c r="G26" s="125">
        <v>1</v>
      </c>
      <c r="H26" s="126" t="s">
        <v>21</v>
      </c>
      <c r="I26" s="126"/>
      <c r="J26" s="126"/>
      <c r="K26" s="125" t="s">
        <v>455</v>
      </c>
      <c r="L26" s="128">
        <v>8734</v>
      </c>
      <c r="M26" s="247">
        <v>10</v>
      </c>
      <c r="N26" s="746"/>
      <c r="O26" s="746"/>
      <c r="P26" s="222"/>
      <c r="Q26" s="210">
        <v>10</v>
      </c>
      <c r="R26" s="210">
        <v>5</v>
      </c>
      <c r="S26" s="222">
        <v>8734</v>
      </c>
      <c r="T26" s="223">
        <f aca="true" t="shared" si="1" ref="T26:T32">IF(M26=0,"N/A",+L26-S26)</f>
        <v>0</v>
      </c>
    </row>
    <row r="27" spans="1:20" ht="12.75">
      <c r="A27" s="122">
        <v>9</v>
      </c>
      <c r="B27" s="136">
        <v>40156</v>
      </c>
      <c r="C27" s="449" t="s">
        <v>452</v>
      </c>
      <c r="D27" s="149">
        <v>61</v>
      </c>
      <c r="E27" s="278">
        <v>617</v>
      </c>
      <c r="F27" s="150"/>
      <c r="G27" s="124">
        <v>1</v>
      </c>
      <c r="H27" s="127" t="s">
        <v>26</v>
      </c>
      <c r="I27" s="126"/>
      <c r="J27" s="126" t="s">
        <v>19</v>
      </c>
      <c r="K27" s="125" t="s">
        <v>455</v>
      </c>
      <c r="L27" s="128">
        <v>8139.43</v>
      </c>
      <c r="M27" s="247">
        <v>10</v>
      </c>
      <c r="N27" s="308">
        <f aca="true" t="shared" si="2" ref="N27:N32">IF(M27=0,"N/A",+L27/M27)</f>
        <v>813.943</v>
      </c>
      <c r="O27" s="222">
        <f aca="true" t="shared" si="3" ref="O27:O32">IF(M27=0,"N/A",+N27/12)</f>
        <v>67.82858333333333</v>
      </c>
      <c r="P27" s="222"/>
      <c r="Q27" s="210">
        <v>3</v>
      </c>
      <c r="R27" s="210">
        <v>5</v>
      </c>
      <c r="S27" s="222">
        <f aca="true" t="shared" si="4" ref="S27:S32">IF(M27=0,"N/A",+N27*Q27+O27*R27)</f>
        <v>2780.9719166666664</v>
      </c>
      <c r="T27" s="223">
        <f t="shared" si="1"/>
        <v>5358.458083333334</v>
      </c>
    </row>
    <row r="28" spans="1:20" ht="12.75">
      <c r="A28" s="122">
        <v>10</v>
      </c>
      <c r="B28" s="123">
        <v>36888</v>
      </c>
      <c r="C28" s="449" t="s">
        <v>452</v>
      </c>
      <c r="D28" s="125">
        <v>61</v>
      </c>
      <c r="E28" s="278">
        <v>617</v>
      </c>
      <c r="F28" s="125"/>
      <c r="G28" s="125">
        <v>1</v>
      </c>
      <c r="H28" s="127" t="s">
        <v>445</v>
      </c>
      <c r="I28" s="125"/>
      <c r="J28" s="126" t="s">
        <v>25</v>
      </c>
      <c r="K28" s="125" t="s">
        <v>455</v>
      </c>
      <c r="L28" s="128">
        <v>2871</v>
      </c>
      <c r="M28" s="247">
        <v>5</v>
      </c>
      <c r="N28" s="757"/>
      <c r="O28" s="746"/>
      <c r="P28" s="222"/>
      <c r="Q28" s="210">
        <v>5</v>
      </c>
      <c r="R28" s="210">
        <v>5</v>
      </c>
      <c r="S28" s="222">
        <v>2871</v>
      </c>
      <c r="T28" s="223">
        <f t="shared" si="1"/>
        <v>0</v>
      </c>
    </row>
    <row r="29" spans="1:20" ht="12.75">
      <c r="A29" s="122">
        <v>11</v>
      </c>
      <c r="B29" s="136">
        <v>39626</v>
      </c>
      <c r="C29" s="449" t="s">
        <v>452</v>
      </c>
      <c r="D29" s="149">
        <v>61</v>
      </c>
      <c r="E29" s="278">
        <v>617</v>
      </c>
      <c r="F29" s="150"/>
      <c r="G29" s="124">
        <v>1</v>
      </c>
      <c r="H29" s="127" t="s">
        <v>105</v>
      </c>
      <c r="I29" s="127"/>
      <c r="J29" s="127" t="s">
        <v>230</v>
      </c>
      <c r="K29" s="125" t="s">
        <v>455</v>
      </c>
      <c r="L29" s="128">
        <v>5994.99</v>
      </c>
      <c r="M29" s="247">
        <v>10</v>
      </c>
      <c r="N29" s="308">
        <f t="shared" si="2"/>
        <v>599.499</v>
      </c>
      <c r="O29" s="222">
        <f t="shared" si="3"/>
        <v>49.95825</v>
      </c>
      <c r="P29" s="222">
        <f>+O24+O25+O26+O27+O28+O29</f>
        <v>168.49516666666665</v>
      </c>
      <c r="Q29" s="210">
        <v>4</v>
      </c>
      <c r="R29" s="210">
        <v>11</v>
      </c>
      <c r="S29" s="222">
        <f t="shared" si="4"/>
        <v>2947.53675</v>
      </c>
      <c r="T29" s="223">
        <f t="shared" si="1"/>
        <v>3047.4532499999996</v>
      </c>
    </row>
    <row r="30" spans="1:20" ht="12.75">
      <c r="A30" s="122">
        <v>12</v>
      </c>
      <c r="B30" s="507">
        <v>40975</v>
      </c>
      <c r="C30" s="449" t="s">
        <v>452</v>
      </c>
      <c r="D30" s="181">
        <v>61</v>
      </c>
      <c r="E30" s="181">
        <v>611</v>
      </c>
      <c r="F30" s="150"/>
      <c r="G30" s="181">
        <v>1</v>
      </c>
      <c r="H30" s="296" t="s">
        <v>906</v>
      </c>
      <c r="I30" s="181"/>
      <c r="J30" s="191"/>
      <c r="K30" s="125" t="s">
        <v>455</v>
      </c>
      <c r="L30" s="311">
        <v>25026.42</v>
      </c>
      <c r="M30" s="247">
        <v>10</v>
      </c>
      <c r="N30" s="222">
        <f>IF(M30=0,"N/A",+L30/M30)</f>
        <v>2502.642</v>
      </c>
      <c r="O30" s="222">
        <f>IF(M30=0,"N/A",+N30/12)</f>
        <v>208.55349999999999</v>
      </c>
      <c r="P30" s="222"/>
      <c r="Q30" s="210">
        <v>2</v>
      </c>
      <c r="R30" s="210">
        <v>1</v>
      </c>
      <c r="S30" s="222">
        <f>IF(M30=0,"N/A",+N30*Q30+O30*R30)</f>
        <v>5213.8375</v>
      </c>
      <c r="T30" s="223">
        <f>IF(M30=0,"N/A",+L30-S30)</f>
        <v>19812.582499999997</v>
      </c>
    </row>
    <row r="31" spans="1:20" ht="12.75">
      <c r="A31" s="122">
        <v>13</v>
      </c>
      <c r="B31" s="134">
        <v>41096</v>
      </c>
      <c r="C31" s="181" t="s">
        <v>452</v>
      </c>
      <c r="D31" s="181">
        <v>61</v>
      </c>
      <c r="E31" s="450">
        <v>611</v>
      </c>
      <c r="F31" s="594"/>
      <c r="G31" s="594">
        <v>1</v>
      </c>
      <c r="H31" s="668" t="s">
        <v>918</v>
      </c>
      <c r="I31" s="181" t="s">
        <v>919</v>
      </c>
      <c r="J31" s="191" t="s">
        <v>920</v>
      </c>
      <c r="K31" s="181" t="s">
        <v>673</v>
      </c>
      <c r="L31" s="595">
        <v>23152.53</v>
      </c>
      <c r="M31" s="594">
        <v>10</v>
      </c>
      <c r="N31" s="308">
        <f t="shared" si="2"/>
        <v>2315.2529999999997</v>
      </c>
      <c r="O31" s="222">
        <f t="shared" si="3"/>
        <v>192.93774999999997</v>
      </c>
      <c r="P31" s="222"/>
      <c r="Q31" s="210"/>
      <c r="R31" s="210">
        <v>10</v>
      </c>
      <c r="S31" s="222">
        <f t="shared" si="4"/>
        <v>1929.3774999999996</v>
      </c>
      <c r="T31" s="223">
        <f t="shared" si="1"/>
        <v>21223.1525</v>
      </c>
    </row>
    <row r="32" spans="1:20" ht="12.75">
      <c r="A32" s="122">
        <v>14</v>
      </c>
      <c r="B32" s="136">
        <v>40858</v>
      </c>
      <c r="C32" s="449" t="s">
        <v>452</v>
      </c>
      <c r="D32" s="181">
        <v>61</v>
      </c>
      <c r="E32" s="501">
        <v>611</v>
      </c>
      <c r="F32" s="341"/>
      <c r="G32" s="181">
        <v>1</v>
      </c>
      <c r="H32" s="127" t="s">
        <v>397</v>
      </c>
      <c r="I32" s="130"/>
      <c r="J32" s="191" t="s">
        <v>398</v>
      </c>
      <c r="K32" s="181" t="s">
        <v>673</v>
      </c>
      <c r="L32" s="455">
        <v>20000</v>
      </c>
      <c r="M32" s="247">
        <v>10</v>
      </c>
      <c r="N32" s="308">
        <f t="shared" si="2"/>
        <v>2000</v>
      </c>
      <c r="O32" s="222">
        <f t="shared" si="3"/>
        <v>166.66666666666666</v>
      </c>
      <c r="P32" s="222"/>
      <c r="Q32" s="210">
        <v>1</v>
      </c>
      <c r="R32" s="210">
        <v>6</v>
      </c>
      <c r="S32" s="222">
        <f t="shared" si="4"/>
        <v>3000</v>
      </c>
      <c r="T32" s="223">
        <f t="shared" si="1"/>
        <v>17000</v>
      </c>
    </row>
    <row r="33" spans="1:20" ht="12.75">
      <c r="A33" s="122">
        <v>15</v>
      </c>
      <c r="B33" s="140">
        <v>41152</v>
      </c>
      <c r="C33" s="146" t="s">
        <v>452</v>
      </c>
      <c r="D33" s="149">
        <v>61</v>
      </c>
      <c r="E33" s="450">
        <v>611</v>
      </c>
      <c r="F33" s="129"/>
      <c r="G33" s="125">
        <v>1</v>
      </c>
      <c r="H33" s="574" t="s">
        <v>453</v>
      </c>
      <c r="I33" s="181" t="s">
        <v>941</v>
      </c>
      <c r="J33" s="127" t="s">
        <v>940</v>
      </c>
      <c r="K33" s="181" t="s">
        <v>673</v>
      </c>
      <c r="L33" s="128">
        <v>14235.87</v>
      </c>
      <c r="M33" s="247">
        <v>10</v>
      </c>
      <c r="N33" s="308">
        <f aca="true" t="shared" si="5" ref="N33:N40">IF(M33=0,"N/A",+L33/M33)</f>
        <v>1423.587</v>
      </c>
      <c r="O33" s="222">
        <f aca="true" t="shared" si="6" ref="O33:O40">IF(M33=0,"N/A",+N33/12)</f>
        <v>118.63225</v>
      </c>
      <c r="P33" s="222"/>
      <c r="Q33" s="210"/>
      <c r="R33" s="210">
        <v>9</v>
      </c>
      <c r="S33" s="222">
        <f aca="true" t="shared" si="7" ref="S33:S40">IF(M33=0,"N/A",+N33*Q33+O33*R33)</f>
        <v>1067.69025</v>
      </c>
      <c r="T33" s="223">
        <f aca="true" t="shared" si="8" ref="T33:T40">IF(M33=0,"N/A",+L33-S33)</f>
        <v>13168.179750000001</v>
      </c>
    </row>
    <row r="34" spans="1:20" ht="12.75">
      <c r="A34" s="122">
        <v>16</v>
      </c>
      <c r="B34" s="134">
        <v>41096</v>
      </c>
      <c r="C34" s="181" t="s">
        <v>452</v>
      </c>
      <c r="D34" s="181">
        <v>61</v>
      </c>
      <c r="E34" s="450">
        <v>611</v>
      </c>
      <c r="F34" s="594"/>
      <c r="G34" s="594">
        <v>1</v>
      </c>
      <c r="H34" s="668" t="s">
        <v>674</v>
      </c>
      <c r="I34" s="130"/>
      <c r="J34" s="191" t="s">
        <v>921</v>
      </c>
      <c r="K34" s="181" t="s">
        <v>673</v>
      </c>
      <c r="L34" s="595">
        <v>23659.65</v>
      </c>
      <c r="M34" s="594">
        <v>10</v>
      </c>
      <c r="N34" s="308">
        <f t="shared" si="5"/>
        <v>2365.965</v>
      </c>
      <c r="O34" s="222">
        <f t="shared" si="6"/>
        <v>197.16375000000002</v>
      </c>
      <c r="P34" s="222"/>
      <c r="Q34" s="210"/>
      <c r="R34" s="210">
        <v>10</v>
      </c>
      <c r="S34" s="222">
        <f t="shared" si="7"/>
        <v>1971.6375000000003</v>
      </c>
      <c r="T34" s="223">
        <f t="shared" si="8"/>
        <v>21688.0125</v>
      </c>
    </row>
    <row r="35" spans="1:20" ht="12.75">
      <c r="A35" s="122">
        <v>17</v>
      </c>
      <c r="B35" s="140">
        <v>41033</v>
      </c>
      <c r="C35" s="146" t="s">
        <v>452</v>
      </c>
      <c r="D35" s="149">
        <v>61</v>
      </c>
      <c r="E35" s="450">
        <v>611</v>
      </c>
      <c r="F35" s="129"/>
      <c r="G35" s="125">
        <v>1</v>
      </c>
      <c r="H35" s="574" t="s">
        <v>453</v>
      </c>
      <c r="I35" s="181" t="s">
        <v>913</v>
      </c>
      <c r="J35" s="127" t="s">
        <v>454</v>
      </c>
      <c r="K35" s="181" t="s">
        <v>673</v>
      </c>
      <c r="L35" s="128">
        <v>13840</v>
      </c>
      <c r="M35" s="247">
        <v>10</v>
      </c>
      <c r="N35" s="308">
        <f t="shared" si="5"/>
        <v>1384</v>
      </c>
      <c r="O35" s="222">
        <f t="shared" si="6"/>
        <v>115.33333333333333</v>
      </c>
      <c r="P35" s="222"/>
      <c r="Q35" s="210">
        <v>1</v>
      </c>
      <c r="R35" s="210"/>
      <c r="S35" s="222">
        <f t="shared" si="7"/>
        <v>1384</v>
      </c>
      <c r="T35" s="223">
        <f t="shared" si="8"/>
        <v>12456</v>
      </c>
    </row>
    <row r="36" spans="1:20" ht="12.75">
      <c r="A36" s="122">
        <v>18</v>
      </c>
      <c r="B36" s="140">
        <v>41033</v>
      </c>
      <c r="C36" s="146" t="s">
        <v>452</v>
      </c>
      <c r="D36" s="149">
        <v>61</v>
      </c>
      <c r="E36" s="450">
        <v>611</v>
      </c>
      <c r="F36" s="129"/>
      <c r="G36" s="125">
        <v>1</v>
      </c>
      <c r="H36" s="574" t="s">
        <v>453</v>
      </c>
      <c r="I36" s="181" t="s">
        <v>913</v>
      </c>
      <c r="J36" s="127" t="s">
        <v>454</v>
      </c>
      <c r="K36" s="181" t="s">
        <v>673</v>
      </c>
      <c r="L36" s="128">
        <v>13838.99</v>
      </c>
      <c r="M36" s="247">
        <v>10</v>
      </c>
      <c r="N36" s="308">
        <f t="shared" si="5"/>
        <v>1383.899</v>
      </c>
      <c r="O36" s="222">
        <f t="shared" si="6"/>
        <v>115.32491666666665</v>
      </c>
      <c r="P36" s="222"/>
      <c r="Q36" s="210">
        <v>1</v>
      </c>
      <c r="R36" s="210"/>
      <c r="S36" s="222">
        <f t="shared" si="7"/>
        <v>1383.899</v>
      </c>
      <c r="T36" s="223">
        <f t="shared" si="8"/>
        <v>12455.091</v>
      </c>
    </row>
    <row r="37" spans="1:20" ht="12.75">
      <c r="A37" s="122">
        <v>19</v>
      </c>
      <c r="B37" s="123">
        <v>40549</v>
      </c>
      <c r="C37" s="449" t="s">
        <v>452</v>
      </c>
      <c r="D37" s="181">
        <v>61</v>
      </c>
      <c r="E37" s="450">
        <v>611</v>
      </c>
      <c r="F37" s="341"/>
      <c r="G37" s="181">
        <v>1</v>
      </c>
      <c r="H37" s="574" t="s">
        <v>674</v>
      </c>
      <c r="I37" s="130" t="s">
        <v>675</v>
      </c>
      <c r="J37" s="127"/>
      <c r="K37" s="181" t="s">
        <v>673</v>
      </c>
      <c r="L37" s="311">
        <v>15800</v>
      </c>
      <c r="M37" s="247">
        <v>10</v>
      </c>
      <c r="N37" s="308">
        <f t="shared" si="5"/>
        <v>1580</v>
      </c>
      <c r="O37" s="222">
        <f t="shared" si="6"/>
        <v>131.66666666666666</v>
      </c>
      <c r="P37" s="222"/>
      <c r="Q37" s="210">
        <v>2</v>
      </c>
      <c r="R37" s="210">
        <v>4</v>
      </c>
      <c r="S37" s="222">
        <f t="shared" si="7"/>
        <v>3686.6666666666665</v>
      </c>
      <c r="T37" s="223">
        <f t="shared" si="8"/>
        <v>12113.333333333334</v>
      </c>
    </row>
    <row r="38" spans="1:20" ht="12.75">
      <c r="A38" s="122">
        <v>20</v>
      </c>
      <c r="B38" s="123">
        <v>40549</v>
      </c>
      <c r="C38" s="449" t="s">
        <v>452</v>
      </c>
      <c r="D38" s="181">
        <v>61</v>
      </c>
      <c r="E38" s="450">
        <v>611</v>
      </c>
      <c r="F38" s="341"/>
      <c r="G38" s="181">
        <v>1</v>
      </c>
      <c r="H38" s="574" t="s">
        <v>674</v>
      </c>
      <c r="I38" s="130" t="s">
        <v>675</v>
      </c>
      <c r="J38" s="127"/>
      <c r="K38" s="181" t="s">
        <v>673</v>
      </c>
      <c r="L38" s="311">
        <v>15800</v>
      </c>
      <c r="M38" s="247">
        <v>10</v>
      </c>
      <c r="N38" s="308">
        <f t="shared" si="5"/>
        <v>1580</v>
      </c>
      <c r="O38" s="222">
        <f t="shared" si="6"/>
        <v>131.66666666666666</v>
      </c>
      <c r="P38" s="222"/>
      <c r="Q38" s="210">
        <v>2</v>
      </c>
      <c r="R38" s="210">
        <v>4</v>
      </c>
      <c r="S38" s="222">
        <f t="shared" si="7"/>
        <v>3686.6666666666665</v>
      </c>
      <c r="T38" s="223">
        <f t="shared" si="8"/>
        <v>12113.333333333334</v>
      </c>
    </row>
    <row r="39" spans="1:20" ht="12.75">
      <c r="A39" s="122">
        <v>21</v>
      </c>
      <c r="B39" s="123">
        <v>40786</v>
      </c>
      <c r="C39" s="449" t="s">
        <v>452</v>
      </c>
      <c r="D39" s="181">
        <v>61</v>
      </c>
      <c r="E39" s="450">
        <v>611</v>
      </c>
      <c r="F39" s="341"/>
      <c r="G39" s="181">
        <v>1</v>
      </c>
      <c r="H39" s="574" t="s">
        <v>463</v>
      </c>
      <c r="I39" s="130"/>
      <c r="J39" s="127" t="s">
        <v>868</v>
      </c>
      <c r="K39" s="181" t="s">
        <v>673</v>
      </c>
      <c r="L39" s="311">
        <v>28500</v>
      </c>
      <c r="M39" s="247">
        <v>10</v>
      </c>
      <c r="N39" s="308">
        <f t="shared" si="5"/>
        <v>2850</v>
      </c>
      <c r="O39" s="222">
        <f t="shared" si="6"/>
        <v>237.5</v>
      </c>
      <c r="P39" s="222"/>
      <c r="Q39" s="210">
        <v>1</v>
      </c>
      <c r="R39" s="210">
        <v>9</v>
      </c>
      <c r="S39" s="222">
        <f t="shared" si="7"/>
        <v>4987.5</v>
      </c>
      <c r="T39" s="223">
        <f t="shared" si="8"/>
        <v>23512.5</v>
      </c>
    </row>
    <row r="40" spans="1:20" ht="12.75">
      <c r="A40" s="122">
        <v>22</v>
      </c>
      <c r="B40" s="123">
        <v>40786</v>
      </c>
      <c r="C40" s="449" t="s">
        <v>452</v>
      </c>
      <c r="D40" s="181">
        <v>61</v>
      </c>
      <c r="E40" s="450">
        <v>611</v>
      </c>
      <c r="F40" s="341"/>
      <c r="G40" s="181">
        <v>1</v>
      </c>
      <c r="H40" s="574" t="s">
        <v>463</v>
      </c>
      <c r="I40" s="130"/>
      <c r="J40" s="127" t="s">
        <v>868</v>
      </c>
      <c r="K40" s="181" t="s">
        <v>673</v>
      </c>
      <c r="L40" s="311">
        <v>28500</v>
      </c>
      <c r="M40" s="247">
        <v>10</v>
      </c>
      <c r="N40" s="308">
        <f t="shared" si="5"/>
        <v>2850</v>
      </c>
      <c r="O40" s="222">
        <f t="shared" si="6"/>
        <v>237.5</v>
      </c>
      <c r="P40" s="222"/>
      <c r="Q40" s="210">
        <v>1</v>
      </c>
      <c r="R40" s="210">
        <v>9</v>
      </c>
      <c r="S40" s="222">
        <f t="shared" si="7"/>
        <v>4987.5</v>
      </c>
      <c r="T40" s="223">
        <f t="shared" si="8"/>
        <v>23512.5</v>
      </c>
    </row>
    <row r="41" spans="1:20" ht="12.75">
      <c r="A41" s="122">
        <v>23</v>
      </c>
      <c r="B41" s="123">
        <v>39784</v>
      </c>
      <c r="C41" s="449" t="s">
        <v>452</v>
      </c>
      <c r="D41" s="693">
        <v>61</v>
      </c>
      <c r="E41" s="450">
        <v>611</v>
      </c>
      <c r="F41" s="127"/>
      <c r="G41" s="125">
        <v>1</v>
      </c>
      <c r="H41" s="127" t="s">
        <v>463</v>
      </c>
      <c r="I41" s="130">
        <v>2047123310</v>
      </c>
      <c r="J41" s="127" t="s">
        <v>464</v>
      </c>
      <c r="K41" s="125" t="s">
        <v>455</v>
      </c>
      <c r="L41" s="139">
        <v>16500</v>
      </c>
      <c r="M41" s="247">
        <v>10</v>
      </c>
      <c r="N41" s="308">
        <f>IF(M41=0,"N/A",+L41/M41)</f>
        <v>1650</v>
      </c>
      <c r="O41" s="222">
        <f>IF(M41=0,"N/A",+N41/12)</f>
        <v>137.5</v>
      </c>
      <c r="P41" s="222"/>
      <c r="Q41" s="210">
        <v>4</v>
      </c>
      <c r="R41" s="210">
        <v>5</v>
      </c>
      <c r="S41" s="222">
        <f>IF(M41=0,"N/A",+N41*Q41+O41*R41)</f>
        <v>7287.5</v>
      </c>
      <c r="T41" s="223">
        <f aca="true" t="shared" si="9" ref="T41:T46">IF(M41=0,"N/A",+L41-S41)</f>
        <v>9212.5</v>
      </c>
    </row>
    <row r="42" spans="1:20" ht="12.75">
      <c r="A42" s="122">
        <v>24</v>
      </c>
      <c r="B42" s="123">
        <v>40437</v>
      </c>
      <c r="C42" s="694" t="s">
        <v>452</v>
      </c>
      <c r="D42" s="181">
        <v>61</v>
      </c>
      <c r="E42" s="450">
        <v>611</v>
      </c>
      <c r="F42" s="341"/>
      <c r="G42" s="181">
        <v>1</v>
      </c>
      <c r="H42" s="574" t="s">
        <v>457</v>
      </c>
      <c r="I42" s="130" t="s">
        <v>481</v>
      </c>
      <c r="J42" s="127" t="s">
        <v>459</v>
      </c>
      <c r="K42" s="181" t="s">
        <v>673</v>
      </c>
      <c r="L42" s="311">
        <v>24400</v>
      </c>
      <c r="M42" s="247">
        <v>10</v>
      </c>
      <c r="N42" s="308">
        <f>IF(M42=0,"N/A",+L42/M42)</f>
        <v>2440</v>
      </c>
      <c r="O42" s="222">
        <f>IF(M42=0,"N/A",+N42/12)</f>
        <v>203.33333333333334</v>
      </c>
      <c r="P42" s="222"/>
      <c r="Q42" s="210">
        <v>2</v>
      </c>
      <c r="R42" s="210">
        <v>8</v>
      </c>
      <c r="S42" s="222">
        <f>IF(M42=0,"N/A",+N42*Q42+O42*R42)</f>
        <v>6506.666666666667</v>
      </c>
      <c r="T42" s="223">
        <f t="shared" si="9"/>
        <v>17893.333333333332</v>
      </c>
    </row>
    <row r="43" spans="1:20" ht="12.75">
      <c r="A43" s="122">
        <v>25</v>
      </c>
      <c r="B43" s="123">
        <v>40105</v>
      </c>
      <c r="C43" s="695" t="s">
        <v>452</v>
      </c>
      <c r="D43" s="693">
        <v>61</v>
      </c>
      <c r="E43" s="450">
        <v>611</v>
      </c>
      <c r="F43" s="127"/>
      <c r="G43" s="125">
        <v>1</v>
      </c>
      <c r="H43" s="403" t="s">
        <v>456</v>
      </c>
      <c r="I43" s="130"/>
      <c r="J43" s="191" t="s">
        <v>710</v>
      </c>
      <c r="K43" s="125" t="s">
        <v>455</v>
      </c>
      <c r="L43" s="128">
        <v>308821.36</v>
      </c>
      <c r="M43" s="247">
        <v>10</v>
      </c>
      <c r="N43" s="308">
        <f>IF(M43=0,"N/A",+L43/M43)</f>
        <v>30882.136</v>
      </c>
      <c r="O43" s="222">
        <f>IF(M43=0,"N/A",+N43/12)</f>
        <v>2573.5113333333334</v>
      </c>
      <c r="P43" s="222"/>
      <c r="Q43" s="210">
        <v>3</v>
      </c>
      <c r="R43" s="210">
        <v>7</v>
      </c>
      <c r="S43" s="222">
        <f>IF(M43=0,"N/A",+N43*Q43+O43*R43)</f>
        <v>110660.98733333332</v>
      </c>
      <c r="T43" s="223">
        <f t="shared" si="9"/>
        <v>198160.37266666666</v>
      </c>
    </row>
    <row r="44" spans="1:20" ht="12.75">
      <c r="A44" s="122">
        <v>26</v>
      </c>
      <c r="B44" s="136">
        <v>36888</v>
      </c>
      <c r="C44" s="146" t="s">
        <v>452</v>
      </c>
      <c r="D44" s="149">
        <v>61</v>
      </c>
      <c r="E44" s="450">
        <v>611</v>
      </c>
      <c r="F44" s="129"/>
      <c r="G44" s="125">
        <v>1</v>
      </c>
      <c r="H44" s="127" t="s">
        <v>456</v>
      </c>
      <c r="I44" s="133"/>
      <c r="J44" s="127" t="s">
        <v>462</v>
      </c>
      <c r="K44" s="124" t="s">
        <v>455</v>
      </c>
      <c r="L44" s="128">
        <v>16500</v>
      </c>
      <c r="M44" s="247">
        <v>10</v>
      </c>
      <c r="N44" s="757"/>
      <c r="O44" s="746"/>
      <c r="P44" s="222"/>
      <c r="Q44" s="210">
        <v>10</v>
      </c>
      <c r="R44" s="210"/>
      <c r="S44" s="222">
        <v>16500</v>
      </c>
      <c r="T44" s="223">
        <f t="shared" si="9"/>
        <v>0</v>
      </c>
    </row>
    <row r="45" spans="1:20" ht="12.75">
      <c r="A45" s="122">
        <v>27</v>
      </c>
      <c r="B45" s="136">
        <v>37131</v>
      </c>
      <c r="C45" s="146" t="s">
        <v>452</v>
      </c>
      <c r="D45" s="149">
        <v>61</v>
      </c>
      <c r="E45" s="450">
        <v>611</v>
      </c>
      <c r="F45" s="129"/>
      <c r="G45" s="125">
        <v>1</v>
      </c>
      <c r="H45" s="127" t="s">
        <v>457</v>
      </c>
      <c r="I45" s="133" t="s">
        <v>458</v>
      </c>
      <c r="J45" s="129" t="s">
        <v>459</v>
      </c>
      <c r="K45" s="692" t="s">
        <v>460</v>
      </c>
      <c r="L45" s="128">
        <v>22000</v>
      </c>
      <c r="M45" s="247">
        <v>10</v>
      </c>
      <c r="N45" s="757"/>
      <c r="O45" s="746"/>
      <c r="P45" s="222"/>
      <c r="Q45" s="210">
        <v>10</v>
      </c>
      <c r="R45" s="210"/>
      <c r="S45" s="222">
        <v>22000</v>
      </c>
      <c r="T45" s="223">
        <f t="shared" si="9"/>
        <v>0</v>
      </c>
    </row>
    <row r="46" spans="1:20" ht="12.75">
      <c r="A46" s="122">
        <v>28</v>
      </c>
      <c r="B46" s="136">
        <v>37001</v>
      </c>
      <c r="C46" s="146" t="s">
        <v>452</v>
      </c>
      <c r="D46" s="149">
        <v>61</v>
      </c>
      <c r="E46" s="450">
        <v>611</v>
      </c>
      <c r="F46" s="129"/>
      <c r="G46" s="125">
        <v>1</v>
      </c>
      <c r="H46" s="127" t="s">
        <v>453</v>
      </c>
      <c r="I46" s="133" t="s">
        <v>461</v>
      </c>
      <c r="J46" s="129" t="s">
        <v>454</v>
      </c>
      <c r="K46" s="692" t="s">
        <v>460</v>
      </c>
      <c r="L46" s="128">
        <v>16412</v>
      </c>
      <c r="M46" s="247">
        <v>10</v>
      </c>
      <c r="N46" s="757"/>
      <c r="O46" s="746"/>
      <c r="P46" s="222">
        <f>+O30+O31+O32+O33+O34+O35+O36+O37+O38+O39+O40+O41+O42+O43+O44+O45+O46</f>
        <v>4767.290166666667</v>
      </c>
      <c r="Q46" s="210">
        <v>10</v>
      </c>
      <c r="R46" s="210"/>
      <c r="S46" s="222">
        <v>16412</v>
      </c>
      <c r="T46" s="223">
        <f t="shared" si="9"/>
        <v>0</v>
      </c>
    </row>
    <row r="47" spans="1:20" ht="12.75">
      <c r="A47" s="122">
        <v>29</v>
      </c>
      <c r="B47" s="134">
        <v>40931</v>
      </c>
      <c r="C47" s="449" t="s">
        <v>452</v>
      </c>
      <c r="D47" s="181">
        <v>61</v>
      </c>
      <c r="E47" s="525">
        <v>617</v>
      </c>
      <c r="F47" s="341"/>
      <c r="G47" s="181">
        <v>1</v>
      </c>
      <c r="H47" s="296" t="s">
        <v>228</v>
      </c>
      <c r="I47" s="127"/>
      <c r="J47" s="191" t="s">
        <v>229</v>
      </c>
      <c r="K47" s="181" t="s">
        <v>688</v>
      </c>
      <c r="L47" s="368">
        <v>2817.41</v>
      </c>
      <c r="M47" s="137">
        <v>10</v>
      </c>
      <c r="N47" s="308">
        <f>IF(M47=0,"N/A",+L47/M47)</f>
        <v>281.741</v>
      </c>
      <c r="O47" s="222">
        <f>IF(M47=0,"N/A",+N47/12)</f>
        <v>23.478416666666664</v>
      </c>
      <c r="P47" s="222">
        <f>+O47</f>
        <v>23.478416666666664</v>
      </c>
      <c r="Q47" s="150">
        <v>1</v>
      </c>
      <c r="R47" s="151">
        <v>4</v>
      </c>
      <c r="S47" s="222">
        <f>IF(M47=0,"N/A",+N47*Q47+O47*R47)</f>
        <v>375.6546666666666</v>
      </c>
      <c r="T47" s="223">
        <f>IF(M47=0,"N/A",+L47-S47)</f>
        <v>2441.755333333333</v>
      </c>
    </row>
    <row r="48" spans="1:20" ht="12.75">
      <c r="A48" s="122">
        <v>30</v>
      </c>
      <c r="B48" s="134">
        <v>41368</v>
      </c>
      <c r="C48" s="449" t="s">
        <v>1052</v>
      </c>
      <c r="D48" s="181">
        <v>61</v>
      </c>
      <c r="E48" s="525">
        <v>611</v>
      </c>
      <c r="F48" s="341"/>
      <c r="G48" s="181">
        <v>3</v>
      </c>
      <c r="H48" s="296" t="s">
        <v>1053</v>
      </c>
      <c r="I48" s="127"/>
      <c r="J48" s="191" t="s">
        <v>1054</v>
      </c>
      <c r="K48" s="181" t="s">
        <v>1055</v>
      </c>
      <c r="L48" s="368">
        <v>2124</v>
      </c>
      <c r="M48" s="137">
        <v>10</v>
      </c>
      <c r="N48" s="308">
        <f>IF(M48=0,"N/A",+L48/M48)</f>
        <v>212.4</v>
      </c>
      <c r="O48" s="222">
        <f>IF(M48=0,"N/A",+N48/12)</f>
        <v>17.7</v>
      </c>
      <c r="P48" s="222">
        <f>+O48</f>
        <v>17.7</v>
      </c>
      <c r="Q48" s="150"/>
      <c r="R48" s="151">
        <v>2</v>
      </c>
      <c r="S48" s="222">
        <f>IF(M48=0,"N/A",+N48*Q48+O48*R48)</f>
        <v>35.4</v>
      </c>
      <c r="T48" s="223">
        <f>IF(M48=0,"N/A",+L48-S48)</f>
        <v>2088.6</v>
      </c>
    </row>
    <row r="49" spans="1:20" ht="15">
      <c r="A49" s="2"/>
      <c r="B49" s="20"/>
      <c r="C49" s="57"/>
      <c r="E49" s="115"/>
      <c r="F49" s="20"/>
      <c r="G49" s="22"/>
      <c r="H49" s="20"/>
      <c r="I49" s="20"/>
      <c r="J49" s="20"/>
      <c r="K49" s="22"/>
      <c r="L49" s="508">
        <f>SUM(L20:L48)</f>
        <v>702653.08</v>
      </c>
      <c r="M49" s="240"/>
      <c r="N49" s="262">
        <f>SUM(N19:N48)</f>
        <v>65423.565</v>
      </c>
      <c r="O49" s="262">
        <f>SUM(O19:O48)</f>
        <v>5451.96375</v>
      </c>
      <c r="P49" s="273">
        <f>SUM(P19:P48)</f>
        <v>5451.96375</v>
      </c>
      <c r="Q49" s="261"/>
      <c r="R49" s="261"/>
      <c r="S49" s="262">
        <f>SUM(S20:S48)</f>
        <v>272220.2724166667</v>
      </c>
      <c r="T49" s="259">
        <f>SUM(T20:T48)</f>
        <v>430432.8075833333</v>
      </c>
    </row>
    <row r="50" spans="1:19" ht="12.75">
      <c r="A50" s="2"/>
      <c r="B50" s="20"/>
      <c r="C50" s="57"/>
      <c r="E50" s="115"/>
      <c r="F50" s="20"/>
      <c r="G50" s="22"/>
      <c r="H50" s="20"/>
      <c r="I50" s="20"/>
      <c r="J50" s="20"/>
      <c r="K50" s="22"/>
      <c r="L50" s="20"/>
      <c r="P50" s="389"/>
      <c r="S50" s="389"/>
    </row>
    <row r="51" spans="1:16" ht="12.75">
      <c r="A51" s="2"/>
      <c r="B51" s="20"/>
      <c r="C51" s="57"/>
      <c r="E51" s="115"/>
      <c r="F51" s="20"/>
      <c r="G51" s="22"/>
      <c r="H51" s="20"/>
      <c r="I51" s="20"/>
      <c r="J51" s="20"/>
      <c r="K51" s="22"/>
      <c r="L51" s="20"/>
      <c r="P51" s="506"/>
    </row>
    <row r="52" spans="1:12" ht="12.75">
      <c r="A52" s="2"/>
      <c r="B52" s="20"/>
      <c r="C52" s="57"/>
      <c r="E52" s="115"/>
      <c r="F52" s="20"/>
      <c r="G52" s="22"/>
      <c r="H52" s="20"/>
      <c r="I52" s="20"/>
      <c r="J52" s="20"/>
      <c r="K52" s="22"/>
      <c r="L52" s="20"/>
    </row>
    <row r="53" spans="1:12" ht="12.75">
      <c r="A53" s="2"/>
      <c r="B53" s="20"/>
      <c r="C53" s="57"/>
      <c r="E53" s="115"/>
      <c r="F53" s="20"/>
      <c r="G53" s="22"/>
      <c r="H53" s="20"/>
      <c r="I53" s="20"/>
      <c r="J53" s="20"/>
      <c r="K53" s="612"/>
      <c r="L53" s="20"/>
    </row>
    <row r="54" spans="1:12" ht="12.75">
      <c r="A54" s="2"/>
      <c r="B54" s="20"/>
      <c r="C54" s="57"/>
      <c r="E54" s="115"/>
      <c r="F54" s="20"/>
      <c r="G54" s="22"/>
      <c r="H54" s="20"/>
      <c r="I54" s="20"/>
      <c r="J54" s="20"/>
      <c r="K54" s="612"/>
      <c r="L54" s="20"/>
    </row>
    <row r="55" spans="1:13" ht="12.75">
      <c r="A55" s="2"/>
      <c r="L55" s="20"/>
      <c r="M55" s="20"/>
    </row>
    <row r="56" spans="2:19" ht="12.75">
      <c r="B56" s="616" t="s">
        <v>53</v>
      </c>
      <c r="C56" s="813"/>
      <c r="D56" s="813"/>
      <c r="E56" s="813"/>
      <c r="F56" s="813"/>
      <c r="G56" s="48"/>
      <c r="H56" s="118"/>
      <c r="I56" s="118"/>
      <c r="J56" s="119"/>
      <c r="K56" s="282"/>
      <c r="L56" s="23"/>
      <c r="M56" s="20"/>
      <c r="O56" s="282"/>
      <c r="P56" s="119"/>
      <c r="Q56" s="265"/>
      <c r="R56" s="265"/>
      <c r="S56" s="265"/>
    </row>
    <row r="57" spans="2:19" ht="12.75">
      <c r="B57" s="810" t="s">
        <v>52</v>
      </c>
      <c r="C57" s="810"/>
      <c r="D57" s="810"/>
      <c r="E57" s="810"/>
      <c r="F57" s="810"/>
      <c r="G57" s="20"/>
      <c r="H57" s="810" t="s">
        <v>188</v>
      </c>
      <c r="I57" s="810"/>
      <c r="J57" s="810"/>
      <c r="K57" s="810"/>
      <c r="L57" s="50"/>
      <c r="M57" s="50"/>
      <c r="O57" s="810" t="s">
        <v>582</v>
      </c>
      <c r="P57" s="810"/>
      <c r="Q57" s="810"/>
      <c r="R57" s="810"/>
      <c r="S57" s="810"/>
    </row>
    <row r="58" spans="3:16" ht="12.75">
      <c r="C58" s="50"/>
      <c r="D58" s="50"/>
      <c r="E58" s="50"/>
      <c r="G58" s="811"/>
      <c r="H58" s="811"/>
      <c r="J58" s="20"/>
      <c r="K58" s="20"/>
      <c r="L58" s="20"/>
      <c r="M58" s="20"/>
      <c r="O58" s="20"/>
      <c r="P58" s="20"/>
    </row>
  </sheetData>
  <sheetProtection/>
  <mergeCells count="10">
    <mergeCell ref="B57:F57"/>
    <mergeCell ref="H57:K57"/>
    <mergeCell ref="O57:S57"/>
    <mergeCell ref="G58:H58"/>
    <mergeCell ref="A10:L10"/>
    <mergeCell ref="A11:T11"/>
    <mergeCell ref="A12:T12"/>
    <mergeCell ref="A13:T13"/>
    <mergeCell ref="A14:T14"/>
    <mergeCell ref="C56:F56"/>
  </mergeCells>
  <printOptions/>
  <pageMargins left="0.15763888888888888" right="0.14027777777777778" top="0.19652777777777777" bottom="0.15" header="0.19" footer="0.5118055555555556"/>
  <pageSetup fitToWidth="3" horizontalDpi="300" verticalDpi="300" orientation="landscape" paperSize="9" scale="6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7:T60"/>
  <sheetViews>
    <sheetView zoomScalePageLayoutView="0" workbookViewId="0" topLeftCell="A21">
      <selection activeCell="N49" sqref="N49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6.8515625" style="0" customWidth="1"/>
    <col min="4" max="4" width="9.00390625" style="0" customWidth="1"/>
    <col min="5" max="5" width="7.421875" style="0" customWidth="1"/>
    <col min="6" max="6" width="6.7109375" style="0" customWidth="1"/>
    <col min="7" max="7" width="4.7109375" style="0" customWidth="1"/>
    <col min="8" max="8" width="19.28125" style="0" customWidth="1"/>
    <col min="9" max="9" width="4.7109375" style="0" customWidth="1"/>
    <col min="10" max="10" width="11.57421875" style="0" customWidth="1"/>
    <col min="11" max="11" width="26.28125" style="0" customWidth="1"/>
    <col min="12" max="12" width="14.7109375" style="0" customWidth="1"/>
    <col min="13" max="13" width="4.28125" style="0" customWidth="1"/>
    <col min="14" max="14" width="13.28125" style="0" customWidth="1"/>
    <col min="15" max="15" width="12.7109375" style="0" customWidth="1"/>
    <col min="16" max="16" width="12.57421875" style="0" customWidth="1"/>
    <col min="17" max="17" width="6.28125" style="0" customWidth="1"/>
    <col min="18" max="18" width="7.7109375" style="0" customWidth="1"/>
    <col min="19" max="19" width="15.28125" style="0" customWidth="1"/>
    <col min="20" max="20" width="11.28125" style="0" customWidth="1"/>
  </cols>
  <sheetData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812" t="s">
        <v>0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1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2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12" ht="13.5" thickBot="1">
      <c r="A16" s="2"/>
      <c r="B16" s="2"/>
      <c r="C16" s="2"/>
      <c r="D16" s="2"/>
      <c r="E16" s="2"/>
      <c r="F16" s="2"/>
      <c r="G16" s="2"/>
      <c r="H16" s="310"/>
      <c r="I16" s="310"/>
      <c r="J16" s="310"/>
      <c r="K16" s="310"/>
      <c r="L16" s="310"/>
    </row>
    <row r="17" spans="1:20" ht="25.5">
      <c r="A17" s="350" t="s">
        <v>4</v>
      </c>
      <c r="B17" s="350" t="s">
        <v>5</v>
      </c>
      <c r="C17" s="350" t="s">
        <v>6</v>
      </c>
      <c r="D17" s="424" t="s">
        <v>7</v>
      </c>
      <c r="E17" s="424" t="s">
        <v>8</v>
      </c>
      <c r="F17" s="350" t="s">
        <v>9</v>
      </c>
      <c r="G17" s="350" t="s">
        <v>10</v>
      </c>
      <c r="H17" s="350" t="s">
        <v>11</v>
      </c>
      <c r="I17" s="350" t="s">
        <v>12</v>
      </c>
      <c r="J17" s="350" t="s">
        <v>13</v>
      </c>
      <c r="K17" s="350" t="s">
        <v>957</v>
      </c>
      <c r="L17" s="350" t="s">
        <v>15</v>
      </c>
      <c r="M17" s="196" t="s">
        <v>583</v>
      </c>
      <c r="N17" s="197" t="s">
        <v>584</v>
      </c>
      <c r="O17" s="197" t="s">
        <v>585</v>
      </c>
      <c r="P17" s="197"/>
      <c r="Q17" s="198" t="s">
        <v>586</v>
      </c>
      <c r="R17" s="198" t="s">
        <v>587</v>
      </c>
      <c r="S17" s="199" t="s">
        <v>584</v>
      </c>
      <c r="T17" s="197" t="s">
        <v>588</v>
      </c>
    </row>
    <row r="18" spans="1:20" ht="13.5">
      <c r="A18" s="151"/>
      <c r="B18" s="152"/>
      <c r="C18" s="156" t="s">
        <v>16</v>
      </c>
      <c r="D18" s="186"/>
      <c r="E18" s="153" t="s">
        <v>7</v>
      </c>
      <c r="F18" s="156"/>
      <c r="G18" s="156"/>
      <c r="H18" s="152"/>
      <c r="I18" s="150"/>
      <c r="J18" s="190"/>
      <c r="K18" s="190"/>
      <c r="L18" s="150" t="s">
        <v>17</v>
      </c>
      <c r="M18" s="232" t="s">
        <v>589</v>
      </c>
      <c r="N18" s="233" t="s">
        <v>590</v>
      </c>
      <c r="O18" s="233" t="s">
        <v>591</v>
      </c>
      <c r="P18" s="233"/>
      <c r="Q18" s="234" t="s">
        <v>592</v>
      </c>
      <c r="R18" s="234" t="s">
        <v>593</v>
      </c>
      <c r="S18" s="235" t="s">
        <v>1051</v>
      </c>
      <c r="T18" s="233" t="s">
        <v>594</v>
      </c>
    </row>
    <row r="19" spans="1:20" ht="12.75">
      <c r="A19" s="122">
        <v>1</v>
      </c>
      <c r="B19" s="150">
        <v>2</v>
      </c>
      <c r="C19" s="150">
        <v>3</v>
      </c>
      <c r="D19" s="150">
        <v>4</v>
      </c>
      <c r="E19" s="150">
        <v>5</v>
      </c>
      <c r="F19" s="150">
        <v>6</v>
      </c>
      <c r="G19" s="150">
        <v>7</v>
      </c>
      <c r="H19" s="150">
        <v>8</v>
      </c>
      <c r="I19" s="150">
        <v>9</v>
      </c>
      <c r="J19" s="150">
        <v>10</v>
      </c>
      <c r="K19" s="150">
        <v>11</v>
      </c>
      <c r="L19" s="150">
        <v>12</v>
      </c>
      <c r="M19" s="150">
        <v>13</v>
      </c>
      <c r="N19" s="150">
        <v>14</v>
      </c>
      <c r="O19" s="150">
        <v>15</v>
      </c>
      <c r="P19" s="150"/>
      <c r="Q19" s="150">
        <v>16</v>
      </c>
      <c r="R19" s="150">
        <v>17</v>
      </c>
      <c r="S19" s="150">
        <v>18</v>
      </c>
      <c r="T19" s="150">
        <v>19</v>
      </c>
    </row>
    <row r="20" spans="1:20" ht="12.75">
      <c r="A20" s="122">
        <v>17</v>
      </c>
      <c r="B20" s="134">
        <v>41318</v>
      </c>
      <c r="C20" s="130">
        <v>10</v>
      </c>
      <c r="D20" s="125">
        <v>61</v>
      </c>
      <c r="E20" s="563">
        <v>614</v>
      </c>
      <c r="F20" s="127"/>
      <c r="G20" s="130">
        <v>1</v>
      </c>
      <c r="H20" s="296" t="s">
        <v>32</v>
      </c>
      <c r="I20" s="181"/>
      <c r="J20" s="181" t="s">
        <v>671</v>
      </c>
      <c r="K20" s="126" t="s">
        <v>465</v>
      </c>
      <c r="L20" s="454">
        <v>6937</v>
      </c>
      <c r="M20" s="247">
        <v>3</v>
      </c>
      <c r="N20" s="222">
        <f>IF(M20=0,"N/A",+L20/M20)</f>
        <v>2312.3333333333335</v>
      </c>
      <c r="O20" s="222">
        <f>IF(M20=0,"N/A",+N20/12)</f>
        <v>192.69444444444446</v>
      </c>
      <c r="P20" s="222">
        <f>+O20</f>
        <v>192.69444444444446</v>
      </c>
      <c r="Q20" s="210"/>
      <c r="R20" s="210">
        <v>4</v>
      </c>
      <c r="S20" s="222">
        <f>IF(M20=0,"N/A",+N20*Q20+O20*R20)</f>
        <v>770.7777777777778</v>
      </c>
      <c r="T20" s="223">
        <f>IF(M20=0,"N/A",+L20-S20)</f>
        <v>6166.222222222223</v>
      </c>
    </row>
    <row r="21" spans="1:20" ht="12.75">
      <c r="A21" s="122">
        <v>1</v>
      </c>
      <c r="B21" s="134">
        <v>40974</v>
      </c>
      <c r="C21" s="130">
        <v>10</v>
      </c>
      <c r="D21" s="130">
        <v>61</v>
      </c>
      <c r="E21" s="130">
        <v>611</v>
      </c>
      <c r="F21" s="130"/>
      <c r="G21" s="181">
        <v>1</v>
      </c>
      <c r="H21" s="296" t="s">
        <v>904</v>
      </c>
      <c r="I21" s="341"/>
      <c r="J21" s="341"/>
      <c r="K21" s="191" t="s">
        <v>894</v>
      </c>
      <c r="L21" s="454">
        <v>8076.87</v>
      </c>
      <c r="M21" s="456">
        <v>10</v>
      </c>
      <c r="N21" s="308">
        <f aca="true" t="shared" si="0" ref="N21:N30">IF(M21=0,"N/A",+L21/M21)</f>
        <v>807.687</v>
      </c>
      <c r="O21" s="222">
        <f aca="true" t="shared" si="1" ref="O21:O30">IF(M21=0,"N/A",+N21/12)</f>
        <v>67.30725</v>
      </c>
      <c r="P21" s="222"/>
      <c r="Q21" s="210">
        <v>1</v>
      </c>
      <c r="R21" s="210">
        <v>3</v>
      </c>
      <c r="S21" s="222">
        <f>IF(M21=0,"N/A",+N21*Q21+O21*R21)</f>
        <v>1009.60875</v>
      </c>
      <c r="T21" s="223">
        <f>IF(M21=0,"N/A",+L21-S21)</f>
        <v>7067.26125</v>
      </c>
    </row>
    <row r="22" spans="1:20" ht="12.75">
      <c r="A22" s="122">
        <v>2</v>
      </c>
      <c r="B22" s="134">
        <v>40941</v>
      </c>
      <c r="C22" s="130">
        <v>10</v>
      </c>
      <c r="D22" s="130">
        <v>61</v>
      </c>
      <c r="E22" s="130">
        <v>611</v>
      </c>
      <c r="F22" s="130"/>
      <c r="G22" s="181">
        <v>1</v>
      </c>
      <c r="H22" s="296" t="s">
        <v>891</v>
      </c>
      <c r="I22" s="341"/>
      <c r="J22" s="341"/>
      <c r="K22" s="191" t="s">
        <v>894</v>
      </c>
      <c r="L22" s="454">
        <v>14380.88</v>
      </c>
      <c r="M22" s="456">
        <v>10</v>
      </c>
      <c r="N22" s="308">
        <f t="shared" si="0"/>
        <v>1438.088</v>
      </c>
      <c r="O22" s="222">
        <f t="shared" si="1"/>
        <v>119.84066666666666</v>
      </c>
      <c r="P22" s="222"/>
      <c r="Q22" s="210">
        <v>1</v>
      </c>
      <c r="R22" s="210">
        <v>4</v>
      </c>
      <c r="S22" s="222">
        <f>IF(M22=0,"N/A",+N22*Q22+O22*R22)</f>
        <v>1917.4506666666666</v>
      </c>
      <c r="T22" s="223">
        <f>IF(M22=0,"N/A",+L22-S22)</f>
        <v>12463.429333333333</v>
      </c>
    </row>
    <row r="23" spans="1:20" ht="12.75">
      <c r="A23" s="122">
        <v>3</v>
      </c>
      <c r="B23" s="134">
        <v>40941</v>
      </c>
      <c r="C23" s="130">
        <v>10</v>
      </c>
      <c r="D23" s="130">
        <v>61</v>
      </c>
      <c r="E23" s="130">
        <v>611</v>
      </c>
      <c r="F23" s="130"/>
      <c r="G23" s="181">
        <v>1</v>
      </c>
      <c r="H23" s="296" t="s">
        <v>892</v>
      </c>
      <c r="I23" s="341"/>
      <c r="J23" s="341"/>
      <c r="K23" s="191" t="s">
        <v>894</v>
      </c>
      <c r="L23" s="454">
        <v>21073.72</v>
      </c>
      <c r="M23" s="456">
        <v>10</v>
      </c>
      <c r="N23" s="308">
        <f t="shared" si="0"/>
        <v>2107.3720000000003</v>
      </c>
      <c r="O23" s="222">
        <f t="shared" si="1"/>
        <v>175.61433333333335</v>
      </c>
      <c r="P23" s="222"/>
      <c r="Q23" s="210">
        <v>1</v>
      </c>
      <c r="R23" s="210">
        <v>4</v>
      </c>
      <c r="S23" s="222">
        <f>IF(M23=0,"N/A",+N23*Q23+O23*R23)</f>
        <v>2809.8293333333336</v>
      </c>
      <c r="T23" s="223">
        <f>IF(M23=0,"N/A",+L23-S23)</f>
        <v>18263.890666666666</v>
      </c>
    </row>
    <row r="24" spans="1:20" ht="12.75">
      <c r="A24" s="122">
        <v>4</v>
      </c>
      <c r="B24" s="134">
        <v>40941</v>
      </c>
      <c r="C24" s="130">
        <v>10</v>
      </c>
      <c r="D24" s="130">
        <v>61</v>
      </c>
      <c r="E24" s="130">
        <v>611</v>
      </c>
      <c r="F24" s="130"/>
      <c r="G24" s="181">
        <v>1</v>
      </c>
      <c r="H24" s="296" t="s">
        <v>893</v>
      </c>
      <c r="I24" s="341"/>
      <c r="J24" s="341"/>
      <c r="K24" s="191" t="s">
        <v>894</v>
      </c>
      <c r="L24" s="454">
        <v>4953.2</v>
      </c>
      <c r="M24" s="456">
        <v>10</v>
      </c>
      <c r="N24" s="308">
        <f t="shared" si="0"/>
        <v>495.32</v>
      </c>
      <c r="O24" s="222">
        <f t="shared" si="1"/>
        <v>41.276666666666664</v>
      </c>
      <c r="P24" s="222">
        <f>+O21+O22+O23+O24</f>
        <v>404.03891666666664</v>
      </c>
      <c r="Q24" s="210">
        <v>1</v>
      </c>
      <c r="R24" s="210">
        <v>4</v>
      </c>
      <c r="S24" s="222">
        <f>IF(M24=0,"N/A",+N24*Q24+O24*R24)</f>
        <v>660.4266666666666</v>
      </c>
      <c r="T24" s="223">
        <f>IF(M24=0,"N/A",+L24-S24)</f>
        <v>4292.7733333333335</v>
      </c>
    </row>
    <row r="25" spans="1:20" ht="12.75">
      <c r="A25" s="122">
        <v>5</v>
      </c>
      <c r="B25" s="123">
        <v>40038</v>
      </c>
      <c r="C25" s="124">
        <v>10</v>
      </c>
      <c r="D25" s="125">
        <v>61</v>
      </c>
      <c r="E25" s="563">
        <v>614</v>
      </c>
      <c r="F25" s="125"/>
      <c r="G25" s="181">
        <v>1</v>
      </c>
      <c r="H25" s="126" t="s">
        <v>32</v>
      </c>
      <c r="I25" s="126"/>
      <c r="J25" s="127" t="s">
        <v>326</v>
      </c>
      <c r="K25" s="126" t="s">
        <v>465</v>
      </c>
      <c r="L25" s="128">
        <v>4724.98</v>
      </c>
      <c r="M25" s="247">
        <v>3</v>
      </c>
      <c r="N25" s="746"/>
      <c r="O25" s="746"/>
      <c r="P25" s="222"/>
      <c r="Q25" s="210">
        <v>3</v>
      </c>
      <c r="R25" s="210"/>
      <c r="S25" s="222">
        <v>4724.98</v>
      </c>
      <c r="T25" s="223">
        <f aca="true" t="shared" si="2" ref="T25:T47">IF(M25=0,"N/A",+L25-S25)</f>
        <v>0</v>
      </c>
    </row>
    <row r="26" spans="1:20" ht="12.75">
      <c r="A26" s="122">
        <v>6</v>
      </c>
      <c r="B26" s="123">
        <v>40038</v>
      </c>
      <c r="C26" s="124">
        <v>10</v>
      </c>
      <c r="D26" s="125">
        <v>61</v>
      </c>
      <c r="E26" s="563">
        <v>614</v>
      </c>
      <c r="F26" s="125">
        <v>127808</v>
      </c>
      <c r="G26" s="181">
        <v>1</v>
      </c>
      <c r="H26" s="126" t="s">
        <v>31</v>
      </c>
      <c r="I26" s="126"/>
      <c r="J26" s="127" t="s">
        <v>75</v>
      </c>
      <c r="K26" s="126" t="s">
        <v>465</v>
      </c>
      <c r="L26" s="128">
        <v>1814.99</v>
      </c>
      <c r="M26" s="247">
        <v>3</v>
      </c>
      <c r="N26" s="746"/>
      <c r="O26" s="746"/>
      <c r="P26" s="222"/>
      <c r="Q26" s="210">
        <v>3</v>
      </c>
      <c r="R26" s="210"/>
      <c r="S26" s="222">
        <v>1814.99</v>
      </c>
      <c r="T26" s="223">
        <f t="shared" si="2"/>
        <v>0</v>
      </c>
    </row>
    <row r="27" spans="1:20" ht="12.75">
      <c r="A27" s="122">
        <v>7</v>
      </c>
      <c r="B27" s="123">
        <v>39266</v>
      </c>
      <c r="C27" s="124">
        <v>10</v>
      </c>
      <c r="D27" s="125">
        <v>61</v>
      </c>
      <c r="E27" s="563">
        <v>614</v>
      </c>
      <c r="F27" s="125"/>
      <c r="G27" s="125">
        <v>1</v>
      </c>
      <c r="H27" s="127" t="s">
        <v>90</v>
      </c>
      <c r="I27" s="126"/>
      <c r="J27" s="127" t="s">
        <v>79</v>
      </c>
      <c r="K27" s="127" t="s">
        <v>465</v>
      </c>
      <c r="L27" s="128">
        <v>250</v>
      </c>
      <c r="M27" s="247">
        <v>3</v>
      </c>
      <c r="N27" s="746"/>
      <c r="O27" s="746"/>
      <c r="P27" s="222"/>
      <c r="Q27" s="210">
        <v>3</v>
      </c>
      <c r="R27" s="210"/>
      <c r="S27" s="222">
        <v>250</v>
      </c>
      <c r="T27" s="223">
        <f t="shared" si="2"/>
        <v>0</v>
      </c>
    </row>
    <row r="28" spans="1:20" ht="12.75">
      <c r="A28" s="122">
        <v>8</v>
      </c>
      <c r="B28" s="136">
        <v>39630</v>
      </c>
      <c r="C28" s="124">
        <v>10</v>
      </c>
      <c r="D28" s="181">
        <v>61</v>
      </c>
      <c r="E28" s="563">
        <v>614</v>
      </c>
      <c r="F28" s="181"/>
      <c r="G28" s="181">
        <v>1</v>
      </c>
      <c r="H28" s="191" t="s">
        <v>131</v>
      </c>
      <c r="I28" s="181"/>
      <c r="J28" s="191" t="s">
        <v>74</v>
      </c>
      <c r="K28" s="126" t="s">
        <v>465</v>
      </c>
      <c r="L28" s="139">
        <v>9164</v>
      </c>
      <c r="M28" s="247">
        <v>3</v>
      </c>
      <c r="N28" s="746"/>
      <c r="O28" s="746"/>
      <c r="P28" s="222">
        <f>+O25+O26+O27+O28</f>
        <v>0</v>
      </c>
      <c r="Q28" s="210">
        <v>3</v>
      </c>
      <c r="R28" s="210"/>
      <c r="S28" s="222">
        <v>9164</v>
      </c>
      <c r="T28" s="223">
        <f t="shared" si="2"/>
        <v>0</v>
      </c>
    </row>
    <row r="29" spans="1:20" ht="12.75">
      <c r="A29" s="122">
        <v>9</v>
      </c>
      <c r="B29" s="136">
        <v>38517</v>
      </c>
      <c r="C29" s="181">
        <v>10</v>
      </c>
      <c r="D29" s="130">
        <v>61</v>
      </c>
      <c r="E29" s="279">
        <v>617</v>
      </c>
      <c r="F29" s="126"/>
      <c r="G29" s="125">
        <v>1</v>
      </c>
      <c r="H29" s="126" t="s">
        <v>103</v>
      </c>
      <c r="I29" s="126"/>
      <c r="J29" s="126"/>
      <c r="K29" s="126" t="s">
        <v>465</v>
      </c>
      <c r="L29" s="128">
        <v>8113.73</v>
      </c>
      <c r="M29" s="247">
        <v>10</v>
      </c>
      <c r="N29" s="222">
        <f t="shared" si="0"/>
        <v>811.3729999999999</v>
      </c>
      <c r="O29" s="222">
        <f t="shared" si="1"/>
        <v>67.61441666666666</v>
      </c>
      <c r="P29" s="222"/>
      <c r="Q29" s="210">
        <v>8</v>
      </c>
      <c r="R29" s="210"/>
      <c r="S29" s="222">
        <f>IF(M29=0,"N/A",+N29*Q29+O29*R29)</f>
        <v>6490.9839999999995</v>
      </c>
      <c r="T29" s="223">
        <f t="shared" si="2"/>
        <v>1622.746</v>
      </c>
    </row>
    <row r="30" spans="1:20" ht="12.75">
      <c r="A30" s="122">
        <v>10</v>
      </c>
      <c r="B30" s="136">
        <v>40632</v>
      </c>
      <c r="C30" s="125">
        <v>10</v>
      </c>
      <c r="D30" s="181">
        <v>61</v>
      </c>
      <c r="E30" s="279">
        <v>617</v>
      </c>
      <c r="F30" s="150"/>
      <c r="G30" s="181">
        <v>1</v>
      </c>
      <c r="H30" s="281" t="s">
        <v>18</v>
      </c>
      <c r="I30" s="129"/>
      <c r="J30" s="281" t="s">
        <v>19</v>
      </c>
      <c r="K30" s="191" t="s">
        <v>465</v>
      </c>
      <c r="L30" s="289">
        <v>7682.91</v>
      </c>
      <c r="M30" s="247">
        <v>3</v>
      </c>
      <c r="N30" s="308">
        <f t="shared" si="0"/>
        <v>2560.97</v>
      </c>
      <c r="O30" s="222">
        <f t="shared" si="1"/>
        <v>213.41416666666666</v>
      </c>
      <c r="P30" s="222"/>
      <c r="Q30" s="210">
        <v>2</v>
      </c>
      <c r="R30" s="210">
        <v>3</v>
      </c>
      <c r="S30" s="222">
        <f>IF(M30=0,"N/A",+N30*Q30+O30*R30)</f>
        <v>5762.1825</v>
      </c>
      <c r="T30" s="223">
        <f>IF(M30=0,"N/A",+L30-S30)</f>
        <v>1920.7275</v>
      </c>
    </row>
    <row r="31" spans="1:20" ht="12.75">
      <c r="A31" s="122">
        <v>11</v>
      </c>
      <c r="B31" s="123">
        <v>38757</v>
      </c>
      <c r="C31" s="124">
        <v>10</v>
      </c>
      <c r="D31" s="125">
        <v>61</v>
      </c>
      <c r="E31" s="279">
        <v>617</v>
      </c>
      <c r="F31" s="125"/>
      <c r="G31" s="125">
        <v>2</v>
      </c>
      <c r="H31" s="126" t="s">
        <v>20</v>
      </c>
      <c r="I31" s="126"/>
      <c r="J31" s="126" t="s">
        <v>19</v>
      </c>
      <c r="K31" s="126" t="s">
        <v>465</v>
      </c>
      <c r="L31" s="128">
        <v>2699.67</v>
      </c>
      <c r="M31" s="247">
        <v>10</v>
      </c>
      <c r="N31" s="222">
        <f aca="true" t="shared" si="3" ref="N31:N37">IF(M31=0,"N/A",+L31/M31)</f>
        <v>269.967</v>
      </c>
      <c r="O31" s="222">
        <f aca="true" t="shared" si="4" ref="O31:O37">IF(M31=0,"N/A",+N31/12)</f>
        <v>22.497249999999998</v>
      </c>
      <c r="P31" s="222"/>
      <c r="Q31" s="210">
        <v>6</v>
      </c>
      <c r="R31" s="210">
        <v>4</v>
      </c>
      <c r="S31" s="222">
        <f>IF(M31=0,"N/A",+N31*Q31+O31*R31)</f>
        <v>1709.791</v>
      </c>
      <c r="T31" s="223">
        <f t="shared" si="2"/>
        <v>989.8790000000001</v>
      </c>
    </row>
    <row r="32" spans="1:20" ht="12.75">
      <c r="A32" s="122">
        <v>12</v>
      </c>
      <c r="B32" s="123">
        <v>36888</v>
      </c>
      <c r="C32" s="124">
        <v>10</v>
      </c>
      <c r="D32" s="125">
        <v>61</v>
      </c>
      <c r="E32" s="279">
        <v>617</v>
      </c>
      <c r="F32" s="125"/>
      <c r="G32" s="125">
        <v>1</v>
      </c>
      <c r="H32" s="127" t="s">
        <v>445</v>
      </c>
      <c r="I32" s="125"/>
      <c r="J32" s="126" t="s">
        <v>25</v>
      </c>
      <c r="K32" s="126" t="s">
        <v>465</v>
      </c>
      <c r="L32" s="128">
        <v>2871</v>
      </c>
      <c r="M32" s="247">
        <v>5</v>
      </c>
      <c r="N32" s="746"/>
      <c r="O32" s="746"/>
      <c r="P32" s="222"/>
      <c r="Q32" s="210">
        <v>5</v>
      </c>
      <c r="R32" s="210"/>
      <c r="S32" s="222">
        <v>2871</v>
      </c>
      <c r="T32" s="223">
        <f t="shared" si="2"/>
        <v>0</v>
      </c>
    </row>
    <row r="33" spans="1:20" ht="12.75">
      <c r="A33" s="122">
        <v>13</v>
      </c>
      <c r="B33" s="123">
        <v>36888</v>
      </c>
      <c r="C33" s="124">
        <v>10</v>
      </c>
      <c r="D33" s="125">
        <v>61</v>
      </c>
      <c r="E33" s="279">
        <v>617</v>
      </c>
      <c r="F33" s="125">
        <v>125528</v>
      </c>
      <c r="G33" s="125">
        <v>1</v>
      </c>
      <c r="H33" s="126" t="s">
        <v>162</v>
      </c>
      <c r="I33" s="125"/>
      <c r="J33" s="126"/>
      <c r="K33" s="126" t="s">
        <v>465</v>
      </c>
      <c r="L33" s="128">
        <v>1500</v>
      </c>
      <c r="M33" s="247">
        <v>10</v>
      </c>
      <c r="N33" s="746"/>
      <c r="O33" s="746"/>
      <c r="P33" s="222"/>
      <c r="Q33" s="210">
        <v>10</v>
      </c>
      <c r="R33" s="210"/>
      <c r="S33" s="222">
        <v>1500</v>
      </c>
      <c r="T33" s="223">
        <f t="shared" si="2"/>
        <v>0</v>
      </c>
    </row>
    <row r="34" spans="1:20" ht="12.75">
      <c r="A34" s="122">
        <v>14</v>
      </c>
      <c r="B34" s="123">
        <v>36888</v>
      </c>
      <c r="C34" s="124">
        <v>10</v>
      </c>
      <c r="D34" s="125">
        <v>61</v>
      </c>
      <c r="E34" s="279">
        <v>617</v>
      </c>
      <c r="F34" s="125">
        <v>35429</v>
      </c>
      <c r="G34" s="125">
        <v>1</v>
      </c>
      <c r="H34" s="126" t="s">
        <v>26</v>
      </c>
      <c r="I34" s="125"/>
      <c r="J34" s="126" t="s">
        <v>19</v>
      </c>
      <c r="K34" s="126" t="s">
        <v>465</v>
      </c>
      <c r="L34" s="128">
        <v>3132</v>
      </c>
      <c r="M34" s="247">
        <v>10</v>
      </c>
      <c r="N34" s="746"/>
      <c r="O34" s="746"/>
      <c r="P34" s="222">
        <f>+O29+O30+O31+O32+O33+O34</f>
        <v>303.5258333333333</v>
      </c>
      <c r="Q34" s="210">
        <v>10</v>
      </c>
      <c r="R34" s="210"/>
      <c r="S34" s="222">
        <v>3132</v>
      </c>
      <c r="T34" s="223">
        <f t="shared" si="2"/>
        <v>0</v>
      </c>
    </row>
    <row r="35" spans="1:20" ht="12.75">
      <c r="A35" s="122">
        <v>15</v>
      </c>
      <c r="B35" s="123">
        <v>39097</v>
      </c>
      <c r="C35" s="125">
        <v>10</v>
      </c>
      <c r="D35" s="125">
        <v>61</v>
      </c>
      <c r="E35" s="365">
        <v>615</v>
      </c>
      <c r="F35" s="127"/>
      <c r="G35" s="130">
        <v>2</v>
      </c>
      <c r="H35" s="191" t="s">
        <v>251</v>
      </c>
      <c r="I35" s="295"/>
      <c r="J35" s="127"/>
      <c r="K35" s="126" t="s">
        <v>465</v>
      </c>
      <c r="L35" s="257">
        <v>2794</v>
      </c>
      <c r="M35" s="247">
        <v>10</v>
      </c>
      <c r="N35" s="222">
        <f t="shared" si="3"/>
        <v>279.4</v>
      </c>
      <c r="O35" s="222">
        <f t="shared" si="4"/>
        <v>23.28333333333333</v>
      </c>
      <c r="P35" s="222">
        <f>+O35</f>
        <v>23.28333333333333</v>
      </c>
      <c r="Q35" s="210">
        <v>5</v>
      </c>
      <c r="R35" s="210">
        <v>5</v>
      </c>
      <c r="S35" s="222">
        <f>IF(M35=0,"N/A",+N35*Q35+O35*R35)</f>
        <v>1513.4166666666667</v>
      </c>
      <c r="T35" s="223">
        <f t="shared" si="2"/>
        <v>1280.5833333333333</v>
      </c>
    </row>
    <row r="36" spans="1:20" ht="12.75">
      <c r="A36" s="122">
        <v>16</v>
      </c>
      <c r="B36" s="134">
        <v>41099</v>
      </c>
      <c r="C36" s="130">
        <v>10</v>
      </c>
      <c r="D36" s="130">
        <v>61</v>
      </c>
      <c r="E36" s="563">
        <v>614</v>
      </c>
      <c r="F36" s="127"/>
      <c r="G36" s="130">
        <v>1</v>
      </c>
      <c r="H36" s="296" t="s">
        <v>926</v>
      </c>
      <c r="I36" s="130"/>
      <c r="J36" s="181" t="s">
        <v>75</v>
      </c>
      <c r="K36" s="127" t="s">
        <v>221</v>
      </c>
      <c r="L36" s="454">
        <v>1750</v>
      </c>
      <c r="M36" s="247">
        <v>3</v>
      </c>
      <c r="N36" s="222">
        <f t="shared" si="3"/>
        <v>583.3333333333334</v>
      </c>
      <c r="O36" s="222">
        <f t="shared" si="4"/>
        <v>48.611111111111114</v>
      </c>
      <c r="P36" s="222"/>
      <c r="Q36" s="210"/>
      <c r="R36" s="210">
        <v>11</v>
      </c>
      <c r="S36" s="222">
        <f>IF(M36=0,"N/A",+N36*Q36+O36*R36)</f>
        <v>534.7222222222223</v>
      </c>
      <c r="T36" s="223">
        <f>IF(M36=0,"N/A",+L36-S36)</f>
        <v>1215.2777777777778</v>
      </c>
    </row>
    <row r="37" spans="1:20" ht="12.75">
      <c r="A37" s="122">
        <v>17</v>
      </c>
      <c r="B37" s="134">
        <v>41099</v>
      </c>
      <c r="C37" s="130">
        <v>10</v>
      </c>
      <c r="D37" s="125">
        <v>61</v>
      </c>
      <c r="E37" s="563">
        <v>614</v>
      </c>
      <c r="F37" s="127"/>
      <c r="G37" s="130">
        <v>1</v>
      </c>
      <c r="H37" s="296" t="s">
        <v>32</v>
      </c>
      <c r="I37" s="181"/>
      <c r="J37" s="181" t="s">
        <v>671</v>
      </c>
      <c r="K37" s="127" t="s">
        <v>221</v>
      </c>
      <c r="L37" s="454">
        <v>14643.85</v>
      </c>
      <c r="M37" s="247">
        <v>3</v>
      </c>
      <c r="N37" s="222">
        <f t="shared" si="3"/>
        <v>4881.283333333334</v>
      </c>
      <c r="O37" s="222">
        <f t="shared" si="4"/>
        <v>406.77361111111117</v>
      </c>
      <c r="P37" s="222"/>
      <c r="Q37" s="210"/>
      <c r="R37" s="210">
        <v>11</v>
      </c>
      <c r="S37" s="222">
        <f>IF(M37=0,"N/A",+N37*Q37+O37*R37)</f>
        <v>4474.509722222223</v>
      </c>
      <c r="T37" s="223">
        <f>IF(M37=0,"N/A",+L37-S37)</f>
        <v>10169.340277777777</v>
      </c>
    </row>
    <row r="38" spans="1:20" ht="12.75">
      <c r="A38" s="122">
        <v>18</v>
      </c>
      <c r="B38" s="123">
        <v>40015</v>
      </c>
      <c r="C38" s="124">
        <v>10</v>
      </c>
      <c r="D38" s="125">
        <v>61</v>
      </c>
      <c r="E38" s="563">
        <v>614</v>
      </c>
      <c r="F38" s="125"/>
      <c r="G38" s="125">
        <v>1</v>
      </c>
      <c r="H38" s="127" t="s">
        <v>471</v>
      </c>
      <c r="I38" s="125"/>
      <c r="J38" s="127" t="s">
        <v>472</v>
      </c>
      <c r="K38" s="127" t="s">
        <v>221</v>
      </c>
      <c r="L38" s="128">
        <v>3549.99</v>
      </c>
      <c r="M38" s="247">
        <v>3</v>
      </c>
      <c r="N38" s="746"/>
      <c r="O38" s="746"/>
      <c r="P38" s="222"/>
      <c r="Q38" s="210">
        <v>3</v>
      </c>
      <c r="R38" s="210"/>
      <c r="S38" s="222">
        <v>3549.99</v>
      </c>
      <c r="T38" s="223">
        <f t="shared" si="2"/>
        <v>0</v>
      </c>
    </row>
    <row r="39" spans="1:20" ht="12.75">
      <c r="A39" s="122">
        <v>19</v>
      </c>
      <c r="B39" s="123">
        <v>39898</v>
      </c>
      <c r="C39" s="124">
        <v>10</v>
      </c>
      <c r="D39" s="125">
        <v>61</v>
      </c>
      <c r="E39" s="563">
        <v>614</v>
      </c>
      <c r="F39" s="125"/>
      <c r="G39" s="125">
        <v>1</v>
      </c>
      <c r="H39" s="127" t="s">
        <v>31</v>
      </c>
      <c r="I39" s="125"/>
      <c r="J39" s="127" t="s">
        <v>135</v>
      </c>
      <c r="K39" s="127" t="s">
        <v>221</v>
      </c>
      <c r="L39" s="128">
        <v>2337.43</v>
      </c>
      <c r="M39" s="247">
        <v>3</v>
      </c>
      <c r="N39" s="746"/>
      <c r="O39" s="746"/>
      <c r="P39" s="222">
        <f>+O36+O37+O38+O39</f>
        <v>455.3847222222223</v>
      </c>
      <c r="Q39" s="210">
        <v>3</v>
      </c>
      <c r="R39" s="210"/>
      <c r="S39" s="222">
        <v>2337.43</v>
      </c>
      <c r="T39" s="223">
        <f t="shared" si="2"/>
        <v>0</v>
      </c>
    </row>
    <row r="40" spans="1:20" ht="12.75">
      <c r="A40" s="122">
        <v>20</v>
      </c>
      <c r="B40" s="123">
        <v>36888</v>
      </c>
      <c r="C40" s="124">
        <v>10</v>
      </c>
      <c r="D40" s="125">
        <v>61</v>
      </c>
      <c r="E40" s="277">
        <v>616</v>
      </c>
      <c r="F40" s="126"/>
      <c r="G40" s="125">
        <v>1</v>
      </c>
      <c r="H40" s="126" t="s">
        <v>348</v>
      </c>
      <c r="I40" s="126"/>
      <c r="J40" s="126" t="s">
        <v>102</v>
      </c>
      <c r="K40" s="126" t="s">
        <v>221</v>
      </c>
      <c r="L40" s="128">
        <v>3400</v>
      </c>
      <c r="M40" s="247">
        <v>3</v>
      </c>
      <c r="N40" s="746"/>
      <c r="O40" s="746"/>
      <c r="P40" s="222">
        <f>+O40</f>
        <v>0</v>
      </c>
      <c r="Q40" s="210">
        <v>3</v>
      </c>
      <c r="R40" s="210"/>
      <c r="S40" s="222">
        <v>3400</v>
      </c>
      <c r="T40" s="223">
        <f t="shared" si="2"/>
        <v>0</v>
      </c>
    </row>
    <row r="41" spans="1:20" ht="12.75">
      <c r="A41" s="122">
        <v>21</v>
      </c>
      <c r="B41" s="123">
        <v>39980</v>
      </c>
      <c r="C41" s="124">
        <v>10</v>
      </c>
      <c r="D41" s="125">
        <v>61</v>
      </c>
      <c r="E41" s="279">
        <v>617</v>
      </c>
      <c r="F41" s="125"/>
      <c r="G41" s="125">
        <v>1</v>
      </c>
      <c r="H41" s="127" t="s">
        <v>473</v>
      </c>
      <c r="I41" s="125"/>
      <c r="J41" s="126"/>
      <c r="K41" s="126" t="s">
        <v>221</v>
      </c>
      <c r="L41" s="128">
        <v>7500</v>
      </c>
      <c r="M41" s="247">
        <v>10</v>
      </c>
      <c r="N41" s="222">
        <f aca="true" t="shared" si="5" ref="N41:N47">IF(M41=0,"N/A",+L41/M41)</f>
        <v>750</v>
      </c>
      <c r="O41" s="222">
        <f aca="true" t="shared" si="6" ref="O41:O47">IF(M41=0,"N/A",+N41/12)</f>
        <v>62.5</v>
      </c>
      <c r="P41" s="222"/>
      <c r="Q41" s="210">
        <v>4</v>
      </c>
      <c r="R41" s="210"/>
      <c r="S41" s="222">
        <f aca="true" t="shared" si="7" ref="S41:S47">IF(M41=0,"N/A",+N41*Q41+O41*R41)</f>
        <v>3000</v>
      </c>
      <c r="T41" s="223">
        <f t="shared" si="2"/>
        <v>4500</v>
      </c>
    </row>
    <row r="42" spans="1:20" ht="12.75">
      <c r="A42" s="122">
        <v>22</v>
      </c>
      <c r="B42" s="123">
        <v>39431</v>
      </c>
      <c r="C42" s="125">
        <v>10</v>
      </c>
      <c r="D42" s="125">
        <v>61</v>
      </c>
      <c r="E42" s="279">
        <v>617</v>
      </c>
      <c r="F42" s="129">
        <v>125804</v>
      </c>
      <c r="G42" s="125">
        <v>1</v>
      </c>
      <c r="H42" s="127" t="s">
        <v>40</v>
      </c>
      <c r="I42" s="129"/>
      <c r="J42" s="129"/>
      <c r="K42" s="126" t="s">
        <v>221</v>
      </c>
      <c r="L42" s="293">
        <v>2320</v>
      </c>
      <c r="M42" s="247">
        <v>10</v>
      </c>
      <c r="N42" s="222">
        <f>IF(M42=0,"N/A",+L42/M42)</f>
        <v>232</v>
      </c>
      <c r="O42" s="222">
        <f>IF(M42=0,"N/A",+N42/12)</f>
        <v>19.333333333333332</v>
      </c>
      <c r="P42" s="222"/>
      <c r="Q42" s="210">
        <v>5</v>
      </c>
      <c r="R42" s="210">
        <v>6</v>
      </c>
      <c r="S42" s="222">
        <f t="shared" si="7"/>
        <v>1276</v>
      </c>
      <c r="T42" s="223">
        <f>IF(M42=0,"N/A",+L42-S42)</f>
        <v>1044</v>
      </c>
    </row>
    <row r="43" spans="1:20" ht="12.75">
      <c r="A43" s="122">
        <v>23</v>
      </c>
      <c r="B43" s="136">
        <v>40700</v>
      </c>
      <c r="C43" s="125">
        <v>10</v>
      </c>
      <c r="D43" s="181">
        <v>61</v>
      </c>
      <c r="E43" s="279">
        <v>617</v>
      </c>
      <c r="F43" s="150"/>
      <c r="G43" s="181">
        <v>1</v>
      </c>
      <c r="H43" s="281" t="s">
        <v>228</v>
      </c>
      <c r="I43" s="129"/>
      <c r="J43" s="281"/>
      <c r="K43" s="126" t="s">
        <v>227</v>
      </c>
      <c r="L43" s="289">
        <v>1750</v>
      </c>
      <c r="M43" s="247">
        <v>10</v>
      </c>
      <c r="N43" s="308">
        <f t="shared" si="5"/>
        <v>175</v>
      </c>
      <c r="O43" s="222">
        <f t="shared" si="6"/>
        <v>14.583333333333334</v>
      </c>
      <c r="P43" s="222"/>
      <c r="Q43" s="210">
        <v>2</v>
      </c>
      <c r="R43" s="210"/>
      <c r="S43" s="222">
        <f t="shared" si="7"/>
        <v>350</v>
      </c>
      <c r="T43" s="223">
        <f>IF(M43=0,"N/A",+L43-S43)</f>
        <v>1400</v>
      </c>
    </row>
    <row r="44" spans="1:20" ht="12.75">
      <c r="A44" s="122">
        <v>24</v>
      </c>
      <c r="B44" s="123">
        <v>39266</v>
      </c>
      <c r="C44" s="124">
        <v>10</v>
      </c>
      <c r="D44" s="125">
        <v>61</v>
      </c>
      <c r="E44" s="279">
        <v>617</v>
      </c>
      <c r="F44" s="125"/>
      <c r="G44" s="125">
        <v>1</v>
      </c>
      <c r="H44" s="126" t="s">
        <v>105</v>
      </c>
      <c r="I44" s="125"/>
      <c r="J44" s="126" t="s">
        <v>230</v>
      </c>
      <c r="K44" s="126" t="s">
        <v>227</v>
      </c>
      <c r="L44" s="128">
        <v>5552</v>
      </c>
      <c r="M44" s="247">
        <v>10</v>
      </c>
      <c r="N44" s="222">
        <f t="shared" si="5"/>
        <v>555.2</v>
      </c>
      <c r="O44" s="222">
        <f t="shared" si="6"/>
        <v>46.26666666666667</v>
      </c>
      <c r="P44" s="222"/>
      <c r="Q44" s="210">
        <v>5</v>
      </c>
      <c r="R44" s="210">
        <v>11</v>
      </c>
      <c r="S44" s="222">
        <f t="shared" si="7"/>
        <v>3284.9333333333334</v>
      </c>
      <c r="T44" s="223">
        <f t="shared" si="2"/>
        <v>2267.0666666666666</v>
      </c>
    </row>
    <row r="45" spans="1:20" ht="12.75">
      <c r="A45" s="122">
        <v>25</v>
      </c>
      <c r="B45" s="123">
        <v>38757</v>
      </c>
      <c r="C45" s="125">
        <v>10</v>
      </c>
      <c r="D45" s="125">
        <v>61</v>
      </c>
      <c r="E45" s="279">
        <v>617</v>
      </c>
      <c r="F45" s="129"/>
      <c r="G45" s="125">
        <v>1</v>
      </c>
      <c r="H45" s="126" t="s">
        <v>116</v>
      </c>
      <c r="I45" s="129"/>
      <c r="J45" s="129"/>
      <c r="K45" s="126" t="s">
        <v>227</v>
      </c>
      <c r="L45" s="293">
        <v>1700</v>
      </c>
      <c r="M45" s="247">
        <v>10</v>
      </c>
      <c r="N45" s="222">
        <f t="shared" si="5"/>
        <v>170</v>
      </c>
      <c r="O45" s="222">
        <f t="shared" si="6"/>
        <v>14.166666666666666</v>
      </c>
      <c r="P45" s="222"/>
      <c r="Q45" s="210">
        <v>6</v>
      </c>
      <c r="R45" s="210">
        <v>4</v>
      </c>
      <c r="S45" s="222">
        <f t="shared" si="7"/>
        <v>1076.6666666666667</v>
      </c>
      <c r="T45" s="223">
        <f t="shared" si="2"/>
        <v>623.3333333333333</v>
      </c>
    </row>
    <row r="46" spans="1:20" ht="12.75">
      <c r="A46" s="122">
        <v>26</v>
      </c>
      <c r="B46" s="123">
        <v>38757</v>
      </c>
      <c r="C46" s="125">
        <v>10</v>
      </c>
      <c r="D46" s="125">
        <v>61</v>
      </c>
      <c r="E46" s="279">
        <v>617</v>
      </c>
      <c r="F46" s="129"/>
      <c r="G46" s="133">
        <v>1</v>
      </c>
      <c r="H46" s="126" t="s">
        <v>469</v>
      </c>
      <c r="I46" s="129"/>
      <c r="J46" s="129"/>
      <c r="K46" s="126" t="s">
        <v>227</v>
      </c>
      <c r="L46" s="293">
        <v>1242</v>
      </c>
      <c r="M46" s="247">
        <v>10</v>
      </c>
      <c r="N46" s="222">
        <f t="shared" si="5"/>
        <v>124.2</v>
      </c>
      <c r="O46" s="222">
        <f t="shared" si="6"/>
        <v>10.35</v>
      </c>
      <c r="P46" s="222"/>
      <c r="Q46" s="210">
        <v>6</v>
      </c>
      <c r="R46" s="210">
        <v>4</v>
      </c>
      <c r="S46" s="222">
        <f t="shared" si="7"/>
        <v>786.6</v>
      </c>
      <c r="T46" s="223">
        <f t="shared" si="2"/>
        <v>455.4</v>
      </c>
    </row>
    <row r="47" spans="1:20" ht="12.75">
      <c r="A47" s="122">
        <v>27</v>
      </c>
      <c r="B47" s="123">
        <v>38757</v>
      </c>
      <c r="C47" s="125">
        <v>10</v>
      </c>
      <c r="D47" s="125">
        <v>61</v>
      </c>
      <c r="E47" s="279">
        <v>617</v>
      </c>
      <c r="F47" s="129"/>
      <c r="G47" s="133">
        <v>1</v>
      </c>
      <c r="H47" s="126" t="s">
        <v>470</v>
      </c>
      <c r="I47" s="129"/>
      <c r="J47" s="129"/>
      <c r="K47" s="126" t="s">
        <v>227</v>
      </c>
      <c r="L47" s="293">
        <v>945</v>
      </c>
      <c r="M47" s="247">
        <v>10</v>
      </c>
      <c r="N47" s="222">
        <f t="shared" si="5"/>
        <v>94.5</v>
      </c>
      <c r="O47" s="222">
        <f t="shared" si="6"/>
        <v>7.875</v>
      </c>
      <c r="P47" s="222">
        <f>+O41+O42+O43+O44+O45+O46+O47</f>
        <v>175.075</v>
      </c>
      <c r="Q47" s="210">
        <v>6</v>
      </c>
      <c r="R47" s="210">
        <v>4</v>
      </c>
      <c r="S47" s="222">
        <f t="shared" si="7"/>
        <v>598.5</v>
      </c>
      <c r="T47" s="223">
        <f t="shared" si="2"/>
        <v>346.5</v>
      </c>
    </row>
    <row r="48" spans="1:20" ht="15">
      <c r="A48" s="59"/>
      <c r="B48" s="20"/>
      <c r="L48" s="749">
        <f>SUM(L20:L47)</f>
        <v>146859.21999999997</v>
      </c>
      <c r="N48" s="262">
        <f>SUM(N20:N47)</f>
        <v>18648.027000000002</v>
      </c>
      <c r="O48" s="262">
        <f>SUM(O20:O47)</f>
        <v>1554.0022499999998</v>
      </c>
      <c r="P48" s="262">
        <f>SUM(P20:P47)</f>
        <v>1554.00225</v>
      </c>
      <c r="Q48" s="261"/>
      <c r="R48" s="261"/>
      <c r="S48" s="262">
        <f>SUM(S20:S47)</f>
        <v>70770.78930555556</v>
      </c>
      <c r="T48" s="259">
        <f>SUM(T20:T47)</f>
        <v>76088.43069444444</v>
      </c>
    </row>
    <row r="49" spans="1:19" ht="12.75">
      <c r="A49" s="59"/>
      <c r="B49" s="20"/>
      <c r="S49" s="80"/>
    </row>
    <row r="50" spans="1:16" ht="12.75">
      <c r="A50" s="59"/>
      <c r="B50" s="20"/>
      <c r="O50" s="389"/>
      <c r="P50" t="s">
        <v>53</v>
      </c>
    </row>
    <row r="51" spans="1:2" ht="12.75">
      <c r="A51" s="59"/>
      <c r="B51" s="20"/>
    </row>
    <row r="57" spans="12:13" ht="12.75">
      <c r="L57" s="20"/>
      <c r="M57" s="20"/>
    </row>
    <row r="58" spans="2:19" ht="12.75">
      <c r="B58" s="616" t="s">
        <v>53</v>
      </c>
      <c r="C58" s="813"/>
      <c r="D58" s="813"/>
      <c r="E58" s="813"/>
      <c r="F58" s="813"/>
      <c r="G58" s="48"/>
      <c r="H58" s="118"/>
      <c r="I58" s="118"/>
      <c r="J58" s="119"/>
      <c r="K58" s="282"/>
      <c r="L58" s="23"/>
      <c r="M58" s="20"/>
      <c r="O58" s="282"/>
      <c r="P58" s="119"/>
      <c r="Q58" s="265"/>
      <c r="R58" s="265"/>
      <c r="S58" s="265"/>
    </row>
    <row r="59" spans="2:19" ht="12.75">
      <c r="B59" s="810" t="s">
        <v>52</v>
      </c>
      <c r="C59" s="810"/>
      <c r="D59" s="810"/>
      <c r="E59" s="810"/>
      <c r="F59" s="810"/>
      <c r="G59" s="20"/>
      <c r="H59" s="810" t="s">
        <v>188</v>
      </c>
      <c r="I59" s="810"/>
      <c r="J59" s="810"/>
      <c r="K59" s="810"/>
      <c r="L59" s="50"/>
      <c r="M59" s="50"/>
      <c r="O59" s="810" t="s">
        <v>582</v>
      </c>
      <c r="P59" s="810"/>
      <c r="Q59" s="810"/>
      <c r="R59" s="810"/>
      <c r="S59" s="810"/>
    </row>
    <row r="60" spans="3:16" ht="12.75">
      <c r="C60" s="50"/>
      <c r="D60" s="50"/>
      <c r="E60" s="50"/>
      <c r="G60" s="811"/>
      <c r="H60" s="811"/>
      <c r="J60" s="20"/>
      <c r="K60" s="20"/>
      <c r="L60" s="20"/>
      <c r="M60" s="20"/>
      <c r="O60" s="20"/>
      <c r="P60" s="20"/>
    </row>
  </sheetData>
  <sheetProtection/>
  <mergeCells count="10">
    <mergeCell ref="B59:F59"/>
    <mergeCell ref="H59:K59"/>
    <mergeCell ref="O59:S59"/>
    <mergeCell ref="G60:H60"/>
    <mergeCell ref="A11:T11"/>
    <mergeCell ref="A12:T12"/>
    <mergeCell ref="A13:T13"/>
    <mergeCell ref="A14:T14"/>
    <mergeCell ref="A15:T15"/>
    <mergeCell ref="C58:F58"/>
  </mergeCells>
  <printOptions/>
  <pageMargins left="0.14027777777777778" right="0.2" top="0.19652777777777777" bottom="0.15763888888888888" header="0.21" footer="0.5118055555555556"/>
  <pageSetup fitToWidth="3" horizontalDpi="300" verticalDpi="300" orientation="landscape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7:T38"/>
  <sheetViews>
    <sheetView zoomScalePageLayoutView="0" workbookViewId="0" topLeftCell="C4">
      <selection activeCell="R25" sqref="R25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3" width="7.140625" style="0" customWidth="1"/>
    <col min="4" max="4" width="7.57421875" style="0" customWidth="1"/>
    <col min="5" max="5" width="7.7109375" style="0" customWidth="1"/>
    <col min="6" max="6" width="4.28125" style="0" customWidth="1"/>
    <col min="7" max="7" width="4.7109375" style="0" customWidth="1"/>
    <col min="8" max="8" width="27.00390625" style="0" customWidth="1"/>
    <col min="9" max="9" width="12.00390625" style="0" customWidth="1"/>
    <col min="10" max="10" width="13.7109375" style="0" customWidth="1"/>
    <col min="11" max="11" width="20.00390625" style="0" customWidth="1"/>
    <col min="12" max="12" width="14.57421875" style="0" customWidth="1"/>
    <col min="13" max="13" width="4.28125" style="0" bestFit="1" customWidth="1"/>
    <col min="14" max="14" width="13.00390625" style="0" customWidth="1"/>
    <col min="15" max="15" width="11.421875" style="0" customWidth="1"/>
    <col min="16" max="16" width="10.8515625" style="0" customWidth="1"/>
    <col min="17" max="17" width="7.00390625" style="0" customWidth="1"/>
    <col min="18" max="18" width="6.8515625" style="0" customWidth="1"/>
    <col min="19" max="19" width="14.7109375" style="0" customWidth="1"/>
  </cols>
  <sheetData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1:20" ht="12.75">
      <c r="A12" s="814" t="s">
        <v>0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</row>
    <row r="13" spans="1:20" ht="12.75">
      <c r="A13" s="814" t="s">
        <v>1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20" ht="12.75">
      <c r="A14" s="814" t="s">
        <v>2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2.75">
      <c r="A15" s="814" t="s">
        <v>3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20" ht="12.75">
      <c r="A16" s="814" t="s">
        <v>1066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6.25" thickBot="1">
      <c r="A18" s="83" t="s">
        <v>4</v>
      </c>
      <c r="B18" s="84" t="s">
        <v>5</v>
      </c>
      <c r="C18" s="85" t="s">
        <v>6</v>
      </c>
      <c r="D18" s="86" t="s">
        <v>7</v>
      </c>
      <c r="E18" s="86" t="s">
        <v>8</v>
      </c>
      <c r="F18" s="83" t="s">
        <v>9</v>
      </c>
      <c r="G18" s="83" t="s">
        <v>10</v>
      </c>
      <c r="H18" s="83" t="s">
        <v>11</v>
      </c>
      <c r="I18" s="84" t="s">
        <v>12</v>
      </c>
      <c r="J18" s="83" t="s">
        <v>13</v>
      </c>
      <c r="K18" s="83" t="s">
        <v>957</v>
      </c>
      <c r="L18" s="83" t="s">
        <v>15</v>
      </c>
      <c r="M18" s="196" t="s">
        <v>583</v>
      </c>
      <c r="N18" s="197" t="s">
        <v>584</v>
      </c>
      <c r="O18" s="197" t="s">
        <v>585</v>
      </c>
      <c r="P18" s="197"/>
      <c r="Q18" s="198" t="s">
        <v>586</v>
      </c>
      <c r="R18" s="198" t="s">
        <v>587</v>
      </c>
      <c r="S18" s="199" t="s">
        <v>584</v>
      </c>
      <c r="T18" s="197" t="s">
        <v>588</v>
      </c>
    </row>
    <row r="19" spans="1:20" ht="13.5">
      <c r="A19" s="87"/>
      <c r="B19" s="88"/>
      <c r="C19" s="89"/>
      <c r="D19" s="89"/>
      <c r="E19" s="90" t="s">
        <v>7</v>
      </c>
      <c r="F19" s="91"/>
      <c r="G19" s="92"/>
      <c r="H19" s="91"/>
      <c r="I19" s="93"/>
      <c r="J19" s="94"/>
      <c r="K19" s="94"/>
      <c r="L19" s="95" t="s">
        <v>17</v>
      </c>
      <c r="M19" s="354" t="s">
        <v>589</v>
      </c>
      <c r="N19" s="355" t="s">
        <v>590</v>
      </c>
      <c r="O19" s="355" t="s">
        <v>591</v>
      </c>
      <c r="P19" s="355"/>
      <c r="Q19" s="356" t="s">
        <v>592</v>
      </c>
      <c r="R19" s="356" t="s">
        <v>593</v>
      </c>
      <c r="S19" s="357" t="s">
        <v>1056</v>
      </c>
      <c r="T19" s="355" t="s">
        <v>594</v>
      </c>
    </row>
    <row r="20" spans="1:20" ht="12.75">
      <c r="A20" s="122">
        <v>1</v>
      </c>
      <c r="B20" s="150">
        <v>2</v>
      </c>
      <c r="C20" s="154">
        <v>3</v>
      </c>
      <c r="D20" s="154">
        <v>4</v>
      </c>
      <c r="E20" s="154">
        <v>5</v>
      </c>
      <c r="F20" s="150">
        <v>6</v>
      </c>
      <c r="G20" s="150">
        <v>7</v>
      </c>
      <c r="H20" s="150">
        <v>8</v>
      </c>
      <c r="I20" s="150">
        <v>9</v>
      </c>
      <c r="J20" s="150">
        <v>10</v>
      </c>
      <c r="K20" s="150">
        <v>11</v>
      </c>
      <c r="L20" s="150">
        <v>12</v>
      </c>
      <c r="M20" s="150">
        <v>13</v>
      </c>
      <c r="N20" s="150">
        <v>14</v>
      </c>
      <c r="O20" s="150">
        <v>15</v>
      </c>
      <c r="P20" s="150"/>
      <c r="Q20" s="150">
        <v>16</v>
      </c>
      <c r="R20" s="150">
        <v>17</v>
      </c>
      <c r="S20" s="150">
        <v>18</v>
      </c>
      <c r="T20" s="150">
        <v>19</v>
      </c>
    </row>
    <row r="21" spans="1:20" ht="12.75">
      <c r="A21" s="122">
        <v>1</v>
      </c>
      <c r="B21" s="162">
        <v>40610</v>
      </c>
      <c r="C21" s="160" t="s">
        <v>507</v>
      </c>
      <c r="D21" s="125">
        <v>61</v>
      </c>
      <c r="E21" s="464">
        <v>617</v>
      </c>
      <c r="F21" s="126"/>
      <c r="G21" s="125">
        <v>1</v>
      </c>
      <c r="H21" s="191" t="s">
        <v>861</v>
      </c>
      <c r="I21" s="191" t="s">
        <v>862</v>
      </c>
      <c r="J21" s="191" t="s">
        <v>863</v>
      </c>
      <c r="K21" s="191" t="s">
        <v>506</v>
      </c>
      <c r="L21" s="163">
        <v>8595</v>
      </c>
      <c r="M21" s="247">
        <v>10</v>
      </c>
      <c r="N21" s="222">
        <f>IF(M21=0,"N/A",+L21/M21)</f>
        <v>859.5</v>
      </c>
      <c r="O21" s="222">
        <f>IF(M21=0,"N/A",+N21/12)</f>
        <v>71.625</v>
      </c>
      <c r="P21" s="222"/>
      <c r="Q21" s="210">
        <v>2</v>
      </c>
      <c r="R21" s="210">
        <v>3</v>
      </c>
      <c r="S21" s="222">
        <f>IF(M21=0,"N/A",+N21*Q21+O21*R21)</f>
        <v>1933.875</v>
      </c>
      <c r="T21" s="223">
        <f>IF(M21=0,"N/A",+L21-S21)</f>
        <v>6661.125</v>
      </c>
    </row>
    <row r="22" spans="1:20" ht="12.75">
      <c r="A22" s="122">
        <v>2</v>
      </c>
      <c r="B22" s="162">
        <v>40016</v>
      </c>
      <c r="C22" s="160" t="s">
        <v>507</v>
      </c>
      <c r="D22" s="125">
        <v>61</v>
      </c>
      <c r="E22" s="464">
        <v>617</v>
      </c>
      <c r="F22" s="126"/>
      <c r="G22" s="125">
        <v>1</v>
      </c>
      <c r="H22" s="127" t="s">
        <v>105</v>
      </c>
      <c r="I22" s="127" t="s">
        <v>509</v>
      </c>
      <c r="J22" s="127" t="s">
        <v>508</v>
      </c>
      <c r="K22" s="191" t="s">
        <v>506</v>
      </c>
      <c r="L22" s="163">
        <v>5995</v>
      </c>
      <c r="M22" s="247">
        <v>5</v>
      </c>
      <c r="N22" s="222">
        <f>IF(M22=0,"N/A",+L22/M22)</f>
        <v>1199</v>
      </c>
      <c r="O22" s="222">
        <f>IF(M22=0,"N/A",+N22/12)</f>
        <v>99.91666666666667</v>
      </c>
      <c r="P22" s="222">
        <f>+O22+O21</f>
        <v>171.54166666666669</v>
      </c>
      <c r="Q22" s="210">
        <v>3</v>
      </c>
      <c r="R22" s="210">
        <v>11</v>
      </c>
      <c r="S22" s="222">
        <f>IF(M22=0,"N/A",+N22*Q22+O22*R22)</f>
        <v>4696.083333333334</v>
      </c>
      <c r="T22" s="223">
        <f>IF(M22=0,"N/A",+L22-S22)</f>
        <v>1298.916666666666</v>
      </c>
    </row>
    <row r="23" spans="1:20" ht="12.75">
      <c r="A23" s="122">
        <v>3</v>
      </c>
      <c r="B23" s="162">
        <v>40268</v>
      </c>
      <c r="C23" s="160" t="s">
        <v>507</v>
      </c>
      <c r="D23" s="125">
        <v>61</v>
      </c>
      <c r="E23" s="277">
        <v>619</v>
      </c>
      <c r="F23" s="126"/>
      <c r="G23" s="125">
        <v>1</v>
      </c>
      <c r="H23" s="281" t="s">
        <v>686</v>
      </c>
      <c r="I23" s="127"/>
      <c r="J23" s="127"/>
      <c r="K23" s="191" t="s">
        <v>506</v>
      </c>
      <c r="L23" s="163">
        <v>2969</v>
      </c>
      <c r="M23" s="247">
        <v>10</v>
      </c>
      <c r="N23" s="222">
        <f>IF(M23=0,"N/A",+L23/M23)</f>
        <v>296.9</v>
      </c>
      <c r="O23" s="222">
        <f>IF(M23=0,"N/A",+N23/12)</f>
        <v>24.741666666666664</v>
      </c>
      <c r="P23" s="222"/>
      <c r="Q23" s="210">
        <v>3</v>
      </c>
      <c r="R23" s="210">
        <v>4</v>
      </c>
      <c r="S23" s="222">
        <f>IF(M23=0,"N/A",+N23*Q23+O23*R23)</f>
        <v>989.6666666666666</v>
      </c>
      <c r="T23" s="223">
        <f>IF(M23=0,"N/A",+L23-S23)</f>
        <v>1979.3333333333335</v>
      </c>
    </row>
    <row r="24" spans="1:20" ht="12.75">
      <c r="A24" s="122">
        <v>4</v>
      </c>
      <c r="B24" s="162">
        <v>40268</v>
      </c>
      <c r="C24" s="160" t="s">
        <v>507</v>
      </c>
      <c r="D24" s="125">
        <v>61</v>
      </c>
      <c r="E24" s="277">
        <v>619</v>
      </c>
      <c r="F24" s="126"/>
      <c r="G24" s="125">
        <v>1</v>
      </c>
      <c r="H24" s="129" t="s">
        <v>687</v>
      </c>
      <c r="I24" s="127"/>
      <c r="J24" s="127"/>
      <c r="K24" s="191" t="s">
        <v>506</v>
      </c>
      <c r="L24" s="163">
        <v>1495</v>
      </c>
      <c r="M24" s="247">
        <v>10</v>
      </c>
      <c r="N24" s="222">
        <f>IF(M24=0,"N/A",+L24/M24)</f>
        <v>149.5</v>
      </c>
      <c r="O24" s="222">
        <f>IF(M24=0,"N/A",+N24/12)</f>
        <v>12.458333333333334</v>
      </c>
      <c r="P24" s="222">
        <f>+O24+O23</f>
        <v>37.199999999999996</v>
      </c>
      <c r="Q24" s="210">
        <v>3</v>
      </c>
      <c r="R24" s="210">
        <v>4</v>
      </c>
      <c r="S24" s="222">
        <f>IF(M24=0,"N/A",+N24*Q24+O24*R24)</f>
        <v>498.3333333333333</v>
      </c>
      <c r="T24" s="223">
        <f>IF(M24=0,"N/A",+L24-S24)</f>
        <v>996.6666666666667</v>
      </c>
    </row>
    <row r="25" spans="5:20" ht="15">
      <c r="E25" s="1"/>
      <c r="F25" s="1"/>
      <c r="G25" s="21"/>
      <c r="H25" s="1"/>
      <c r="I25" s="21"/>
      <c r="L25" s="389">
        <f>SUM(L21:L24)</f>
        <v>19054</v>
      </c>
      <c r="M25" s="240"/>
      <c r="N25" s="271">
        <f>SUM(N21:N24)</f>
        <v>2504.9</v>
      </c>
      <c r="O25" s="271">
        <f>SUM(O21:O24)</f>
        <v>208.7416666666667</v>
      </c>
      <c r="P25" s="271">
        <f>+P24+P22</f>
        <v>208.74166666666667</v>
      </c>
      <c r="Q25" s="272"/>
      <c r="R25" s="272"/>
      <c r="S25" s="273">
        <f>SUM(S21:S24)</f>
        <v>8117.958333333334</v>
      </c>
      <c r="T25" s="263">
        <f>SUM(T21:T24)</f>
        <v>10936.041666666666</v>
      </c>
    </row>
    <row r="26" spans="5:9" ht="12.75">
      <c r="E26" s="1"/>
      <c r="F26" s="1"/>
      <c r="G26" s="21"/>
      <c r="H26" s="1"/>
      <c r="I26" s="21"/>
    </row>
    <row r="27" spans="5:9" ht="12.75">
      <c r="E27" s="1"/>
      <c r="F27" s="1"/>
      <c r="G27" s="21"/>
      <c r="H27" s="1"/>
      <c r="I27" s="21"/>
    </row>
    <row r="28" spans="5:9" ht="12.75">
      <c r="E28" s="1"/>
      <c r="F28" s="1"/>
      <c r="G28" s="21"/>
      <c r="H28" s="1"/>
      <c r="I28" s="21"/>
    </row>
    <row r="29" spans="5:9" ht="12.75">
      <c r="E29" s="1"/>
      <c r="F29" s="1"/>
      <c r="G29" s="21"/>
      <c r="H29" s="1"/>
      <c r="I29" s="21"/>
    </row>
    <row r="30" spans="5:9" ht="12.75">
      <c r="E30" s="1"/>
      <c r="F30" s="1"/>
      <c r="G30" s="21"/>
      <c r="H30" s="1"/>
      <c r="I30" s="21"/>
    </row>
    <row r="31" spans="5:9" ht="12.75">
      <c r="E31" s="1"/>
      <c r="F31" s="1"/>
      <c r="G31" s="21"/>
      <c r="H31" s="1"/>
      <c r="I31" s="21"/>
    </row>
    <row r="32" spans="5:9" ht="12.75">
      <c r="E32" s="1"/>
      <c r="F32" s="1"/>
      <c r="G32" s="21"/>
      <c r="H32" s="1"/>
      <c r="I32" s="21"/>
    </row>
    <row r="33" spans="5:9" ht="12.75">
      <c r="E33" s="1"/>
      <c r="F33" s="1"/>
      <c r="G33" s="21"/>
      <c r="H33" s="1"/>
      <c r="I33" s="21"/>
    </row>
    <row r="35" spans="12:13" ht="12.75">
      <c r="L35" s="20"/>
      <c r="M35" s="20"/>
    </row>
    <row r="36" spans="2:19" ht="12.75">
      <c r="B36" s="616" t="s">
        <v>53</v>
      </c>
      <c r="C36" s="813"/>
      <c r="D36" s="813"/>
      <c r="E36" s="813"/>
      <c r="F36" s="813"/>
      <c r="G36" s="48"/>
      <c r="H36" s="118"/>
      <c r="I36" s="118"/>
      <c r="J36" s="119"/>
      <c r="K36" s="282"/>
      <c r="L36" s="23"/>
      <c r="M36" s="20"/>
      <c r="O36" s="282"/>
      <c r="P36" s="119"/>
      <c r="Q36" s="265"/>
      <c r="R36" s="265"/>
      <c r="S36" s="265"/>
    </row>
    <row r="37" spans="2:19" ht="12.75">
      <c r="B37" s="810" t="s">
        <v>52</v>
      </c>
      <c r="C37" s="810"/>
      <c r="D37" s="810"/>
      <c r="E37" s="810"/>
      <c r="F37" s="810"/>
      <c r="G37" s="20"/>
      <c r="H37" s="810" t="s">
        <v>188</v>
      </c>
      <c r="I37" s="810"/>
      <c r="J37" s="810"/>
      <c r="K37" s="810"/>
      <c r="L37" s="50"/>
      <c r="M37" s="50"/>
      <c r="O37" s="810" t="s">
        <v>582</v>
      </c>
      <c r="P37" s="810"/>
      <c r="Q37" s="810"/>
      <c r="R37" s="810"/>
      <c r="S37" s="810"/>
    </row>
    <row r="38" spans="3:16" ht="12.75">
      <c r="C38" s="50"/>
      <c r="D38" s="50"/>
      <c r="E38" s="50"/>
      <c r="G38" s="811"/>
      <c r="H38" s="811"/>
      <c r="J38" s="20"/>
      <c r="K38" s="20"/>
      <c r="L38" s="20"/>
      <c r="M38" s="20"/>
      <c r="O38" s="20"/>
      <c r="P38" s="20"/>
    </row>
  </sheetData>
  <sheetProtection/>
  <mergeCells count="10">
    <mergeCell ref="G38:H38"/>
    <mergeCell ref="A13:T13"/>
    <mergeCell ref="A12:T12"/>
    <mergeCell ref="A15:T15"/>
    <mergeCell ref="A14:T14"/>
    <mergeCell ref="A16:T16"/>
    <mergeCell ref="C36:F36"/>
    <mergeCell ref="B37:F37"/>
    <mergeCell ref="H37:K37"/>
    <mergeCell ref="O37:S37"/>
  </mergeCells>
  <printOptions/>
  <pageMargins left="0.15763888888888888" right="0.14027777777777778" top="0.2" bottom="0.15" header="0.5118055555555556" footer="0.5118055555555556"/>
  <pageSetup fitToWidth="3" horizontalDpi="300" verticalDpi="300" orientation="landscape" paperSize="9" scale="6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7:V41"/>
  <sheetViews>
    <sheetView zoomScalePageLayoutView="0" workbookViewId="0" topLeftCell="F10">
      <selection activeCell="L36" sqref="L36"/>
    </sheetView>
  </sheetViews>
  <sheetFormatPr defaultColWidth="9.140625" defaultRowHeight="12.75"/>
  <cols>
    <col min="1" max="1" width="2.421875" style="0" customWidth="1"/>
    <col min="2" max="2" width="10.57421875" style="0" customWidth="1"/>
    <col min="3" max="3" width="7.140625" style="0" customWidth="1"/>
    <col min="4" max="4" width="6.140625" style="0" customWidth="1"/>
    <col min="5" max="5" width="7.7109375" style="0" customWidth="1"/>
    <col min="6" max="6" width="3.140625" style="0" customWidth="1"/>
    <col min="7" max="7" width="4.7109375" style="0" customWidth="1"/>
    <col min="8" max="8" width="19.140625" style="0" customWidth="1"/>
    <col min="9" max="9" width="12.00390625" style="0" customWidth="1"/>
    <col min="10" max="10" width="11.421875" style="0" customWidth="1"/>
    <col min="11" max="11" width="35.57421875" style="0" customWidth="1"/>
    <col min="12" max="12" width="15.140625" style="0" customWidth="1"/>
    <col min="13" max="13" width="4.28125" style="0" bestFit="1" customWidth="1"/>
    <col min="14" max="14" width="14.140625" style="0" customWidth="1"/>
    <col min="15" max="15" width="13.421875" style="0" customWidth="1"/>
    <col min="16" max="16" width="12.7109375" style="0" customWidth="1"/>
    <col min="17" max="17" width="7.00390625" style="0" customWidth="1"/>
    <col min="18" max="18" width="6.8515625" style="0" customWidth="1"/>
    <col min="19" max="19" width="14.7109375" style="0" customWidth="1"/>
    <col min="20" max="20" width="11.57421875" style="0" customWidth="1"/>
  </cols>
  <sheetData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1:20" ht="12.75">
      <c r="A12" s="814" t="s">
        <v>0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</row>
    <row r="13" spans="1:20" ht="12.75">
      <c r="A13" s="814" t="s">
        <v>1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20" ht="12.75">
      <c r="A14" s="814" t="s">
        <v>2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2.75">
      <c r="A15" s="814" t="s">
        <v>3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20" ht="12.75">
      <c r="A16" s="814" t="s">
        <v>1066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2" ht="26.25" thickBot="1">
      <c r="A18" s="83" t="s">
        <v>4</v>
      </c>
      <c r="B18" s="84" t="s">
        <v>5</v>
      </c>
      <c r="C18" s="85" t="s">
        <v>6</v>
      </c>
      <c r="D18" s="86" t="s">
        <v>7</v>
      </c>
      <c r="E18" s="86" t="s">
        <v>8</v>
      </c>
      <c r="F18" s="83" t="s">
        <v>9</v>
      </c>
      <c r="G18" s="83" t="s">
        <v>10</v>
      </c>
      <c r="H18" s="83" t="s">
        <v>11</v>
      </c>
      <c r="I18" s="84" t="s">
        <v>12</v>
      </c>
      <c r="J18" s="83" t="s">
        <v>13</v>
      </c>
      <c r="K18" s="83" t="s">
        <v>957</v>
      </c>
      <c r="L18" s="83" t="s">
        <v>15</v>
      </c>
      <c r="M18" s="196" t="s">
        <v>583</v>
      </c>
      <c r="N18" s="197" t="s">
        <v>584</v>
      </c>
      <c r="O18" s="197" t="s">
        <v>585</v>
      </c>
      <c r="P18" s="197"/>
      <c r="Q18" s="198" t="s">
        <v>586</v>
      </c>
      <c r="R18" s="198" t="s">
        <v>587</v>
      </c>
      <c r="S18" s="199" t="s">
        <v>584</v>
      </c>
      <c r="T18" s="197" t="s">
        <v>588</v>
      </c>
      <c r="U18" s="20"/>
      <c r="V18" s="20"/>
    </row>
    <row r="19" spans="1:22" ht="13.5">
      <c r="A19" s="87"/>
      <c r="B19" s="88"/>
      <c r="C19" s="89"/>
      <c r="D19" s="89"/>
      <c r="E19" s="90" t="s">
        <v>7</v>
      </c>
      <c r="F19" s="91"/>
      <c r="G19" s="92"/>
      <c r="H19" s="91"/>
      <c r="I19" s="93"/>
      <c r="J19" s="94"/>
      <c r="K19" s="94"/>
      <c r="L19" s="95" t="s">
        <v>17</v>
      </c>
      <c r="M19" s="354" t="s">
        <v>589</v>
      </c>
      <c r="N19" s="355" t="s">
        <v>590</v>
      </c>
      <c r="O19" s="355" t="s">
        <v>591</v>
      </c>
      <c r="P19" s="355"/>
      <c r="Q19" s="356" t="s">
        <v>592</v>
      </c>
      <c r="R19" s="356" t="s">
        <v>593</v>
      </c>
      <c r="S19" s="357" t="s">
        <v>1051</v>
      </c>
      <c r="T19" s="355" t="s">
        <v>594</v>
      </c>
      <c r="U19" s="20"/>
      <c r="V19" s="20"/>
    </row>
    <row r="20" spans="1:22" ht="12.75">
      <c r="A20" s="122">
        <v>1</v>
      </c>
      <c r="B20" s="150">
        <v>2</v>
      </c>
      <c r="C20" s="154">
        <v>3</v>
      </c>
      <c r="D20" s="154">
        <v>4</v>
      </c>
      <c r="E20" s="154">
        <v>5</v>
      </c>
      <c r="F20" s="150">
        <v>6</v>
      </c>
      <c r="G20" s="150">
        <v>7</v>
      </c>
      <c r="H20" s="150">
        <v>8</v>
      </c>
      <c r="I20" s="150">
        <v>9</v>
      </c>
      <c r="J20" s="150">
        <v>10</v>
      </c>
      <c r="K20" s="150">
        <v>11</v>
      </c>
      <c r="L20" s="150">
        <v>12</v>
      </c>
      <c r="M20" s="150">
        <v>13</v>
      </c>
      <c r="N20" s="150">
        <v>14</v>
      </c>
      <c r="O20" s="150">
        <v>15</v>
      </c>
      <c r="P20" s="150"/>
      <c r="Q20" s="150">
        <v>16</v>
      </c>
      <c r="R20" s="150">
        <v>17</v>
      </c>
      <c r="S20" s="150">
        <v>18</v>
      </c>
      <c r="T20" s="150">
        <v>19</v>
      </c>
      <c r="U20" s="20"/>
      <c r="V20" s="20"/>
    </row>
    <row r="21" spans="1:22" ht="12.75">
      <c r="A21" s="122">
        <v>1</v>
      </c>
      <c r="B21" s="136">
        <v>40632</v>
      </c>
      <c r="C21" s="160" t="s">
        <v>692</v>
      </c>
      <c r="D21" s="181">
        <v>61</v>
      </c>
      <c r="E21" s="185">
        <v>616</v>
      </c>
      <c r="F21" s="150"/>
      <c r="G21" s="181">
        <v>2</v>
      </c>
      <c r="H21" s="281" t="s">
        <v>865</v>
      </c>
      <c r="I21" s="181" t="s">
        <v>866</v>
      </c>
      <c r="J21" s="181" t="s">
        <v>690</v>
      </c>
      <c r="K21" s="137" t="s">
        <v>691</v>
      </c>
      <c r="L21" s="289">
        <v>25636</v>
      </c>
      <c r="M21" s="247">
        <v>3</v>
      </c>
      <c r="N21" s="308">
        <f aca="true" t="shared" si="0" ref="N21:N28">IF(M21=0,"N/A",+L21/M21)</f>
        <v>8545.333333333334</v>
      </c>
      <c r="O21" s="222">
        <f>IF(M21=0,"N/A",+N21/12)</f>
        <v>712.1111111111112</v>
      </c>
      <c r="P21" s="222"/>
      <c r="Q21" s="210">
        <v>2</v>
      </c>
      <c r="R21" s="210">
        <v>4</v>
      </c>
      <c r="S21" s="222">
        <f aca="true" t="shared" si="1" ref="S21:S28">IF(M21=0,"N/A",+N21*Q21+O21*R21)</f>
        <v>19939.111111111113</v>
      </c>
      <c r="T21" s="223">
        <f aca="true" t="shared" si="2" ref="T21:T28">IF(M21=0,"N/A",+L21-S21)</f>
        <v>5696.888888888887</v>
      </c>
      <c r="U21" s="20"/>
      <c r="V21" s="20"/>
    </row>
    <row r="22" spans="1:22" ht="12.75">
      <c r="A22" s="122">
        <v>2</v>
      </c>
      <c r="B22" s="136">
        <v>40262</v>
      </c>
      <c r="C22" s="160" t="s">
        <v>692</v>
      </c>
      <c r="D22" s="181">
        <v>61</v>
      </c>
      <c r="E22" s="185">
        <v>616</v>
      </c>
      <c r="F22" s="150"/>
      <c r="G22" s="181">
        <v>1</v>
      </c>
      <c r="H22" s="129" t="s">
        <v>689</v>
      </c>
      <c r="I22" s="130" t="s">
        <v>864</v>
      </c>
      <c r="J22" s="130" t="s">
        <v>690</v>
      </c>
      <c r="K22" s="137" t="s">
        <v>691</v>
      </c>
      <c r="L22" s="289">
        <v>12296</v>
      </c>
      <c r="M22" s="247">
        <v>3</v>
      </c>
      <c r="N22" s="757"/>
      <c r="O22" s="746">
        <f>IF(M22=0,"N/A",+N22/12)</f>
        <v>0</v>
      </c>
      <c r="P22" s="222"/>
      <c r="Q22" s="210">
        <v>3</v>
      </c>
      <c r="R22" s="210"/>
      <c r="S22" s="222">
        <v>12296</v>
      </c>
      <c r="T22" s="223">
        <f t="shared" si="2"/>
        <v>0</v>
      </c>
      <c r="U22" s="20"/>
      <c r="V22" s="20"/>
    </row>
    <row r="23" spans="1:22" ht="12.75">
      <c r="A23" s="122">
        <v>3</v>
      </c>
      <c r="B23" s="136">
        <v>41410</v>
      </c>
      <c r="C23" s="160" t="s">
        <v>692</v>
      </c>
      <c r="D23" s="181">
        <v>61</v>
      </c>
      <c r="E23" s="185">
        <v>616</v>
      </c>
      <c r="F23" s="150"/>
      <c r="G23" s="181">
        <v>8</v>
      </c>
      <c r="H23" s="281" t="s">
        <v>1062</v>
      </c>
      <c r="I23" s="130"/>
      <c r="J23" s="181" t="s">
        <v>342</v>
      </c>
      <c r="K23" s="137" t="s">
        <v>1079</v>
      </c>
      <c r="L23" s="289">
        <v>133694</v>
      </c>
      <c r="M23" s="247">
        <v>5</v>
      </c>
      <c r="N23" s="308">
        <f t="shared" si="0"/>
        <v>26738.8</v>
      </c>
      <c r="O23" s="222">
        <f>IF(M23=0,"N/A",+N23/12)</f>
        <v>2228.233333333333</v>
      </c>
      <c r="P23" s="222">
        <f>+O21+O22+O23</f>
        <v>2940.3444444444444</v>
      </c>
      <c r="Q23" s="210"/>
      <c r="R23" s="210">
        <v>1</v>
      </c>
      <c r="S23" s="222">
        <f t="shared" si="1"/>
        <v>2228.233333333333</v>
      </c>
      <c r="T23" s="223">
        <f t="shared" si="2"/>
        <v>131465.76666666666</v>
      </c>
      <c r="U23" s="20"/>
      <c r="V23" s="20"/>
    </row>
    <row r="24" spans="1:22" ht="12.75">
      <c r="A24" s="122">
        <v>4</v>
      </c>
      <c r="B24" s="140">
        <v>41061</v>
      </c>
      <c r="C24" s="160" t="s">
        <v>692</v>
      </c>
      <c r="D24" s="125">
        <v>61</v>
      </c>
      <c r="E24" s="279">
        <v>617</v>
      </c>
      <c r="F24" s="456"/>
      <c r="G24" s="456">
        <v>1</v>
      </c>
      <c r="H24" s="281" t="s">
        <v>46</v>
      </c>
      <c r="I24" s="456"/>
      <c r="J24" s="137" t="s">
        <v>917</v>
      </c>
      <c r="K24" s="137" t="s">
        <v>691</v>
      </c>
      <c r="L24" s="289">
        <v>1675.01</v>
      </c>
      <c r="M24" s="247">
        <v>5</v>
      </c>
      <c r="N24" s="308">
        <f t="shared" si="0"/>
        <v>335.002</v>
      </c>
      <c r="O24" s="308">
        <f>IF(N24=0,"N/A",+M24/N24)</f>
        <v>0.014925284028155055</v>
      </c>
      <c r="P24" s="222"/>
      <c r="Q24" s="150">
        <v>1</v>
      </c>
      <c r="R24" s="210">
        <v>1</v>
      </c>
      <c r="S24" s="222">
        <f t="shared" si="1"/>
        <v>335.01692528402816</v>
      </c>
      <c r="T24" s="223">
        <f t="shared" si="2"/>
        <v>1339.993074715972</v>
      </c>
      <c r="U24" s="20"/>
      <c r="V24" s="20"/>
    </row>
    <row r="25" spans="1:22" ht="12.75">
      <c r="A25" s="122">
        <v>5</v>
      </c>
      <c r="B25" s="140">
        <v>41031</v>
      </c>
      <c r="C25" s="160" t="s">
        <v>692</v>
      </c>
      <c r="D25" s="181">
        <v>61</v>
      </c>
      <c r="E25" s="279">
        <v>617</v>
      </c>
      <c r="F25" s="150"/>
      <c r="G25" s="181">
        <v>1</v>
      </c>
      <c r="H25" s="281" t="s">
        <v>914</v>
      </c>
      <c r="I25" s="181"/>
      <c r="J25" s="181"/>
      <c r="K25" s="137" t="s">
        <v>691</v>
      </c>
      <c r="L25" s="289">
        <v>9338</v>
      </c>
      <c r="M25" s="247">
        <v>10</v>
      </c>
      <c r="N25" s="308">
        <f t="shared" si="0"/>
        <v>933.8</v>
      </c>
      <c r="O25" s="222">
        <f>IF(M25=0,"N/A",+N25/12)</f>
        <v>77.81666666666666</v>
      </c>
      <c r="P25" s="222"/>
      <c r="Q25" s="210">
        <v>1</v>
      </c>
      <c r="R25" s="210">
        <v>1</v>
      </c>
      <c r="S25" s="222">
        <f t="shared" si="1"/>
        <v>1011.6166666666666</v>
      </c>
      <c r="T25" s="223">
        <f t="shared" si="2"/>
        <v>8326.383333333333</v>
      </c>
      <c r="U25" s="20"/>
      <c r="V25" s="20"/>
    </row>
    <row r="26" spans="1:22" ht="12.75">
      <c r="A26" s="122">
        <v>6</v>
      </c>
      <c r="B26" s="140">
        <v>40975</v>
      </c>
      <c r="C26" s="160" t="s">
        <v>692</v>
      </c>
      <c r="D26" s="181">
        <v>61</v>
      </c>
      <c r="E26" s="279">
        <v>617</v>
      </c>
      <c r="F26" s="150"/>
      <c r="G26" s="181">
        <v>1</v>
      </c>
      <c r="H26" s="281" t="s">
        <v>905</v>
      </c>
      <c r="I26" s="181"/>
      <c r="J26" s="181"/>
      <c r="K26" s="137" t="s">
        <v>691</v>
      </c>
      <c r="L26" s="289">
        <v>5220</v>
      </c>
      <c r="M26" s="247">
        <v>10</v>
      </c>
      <c r="N26" s="308">
        <f t="shared" si="0"/>
        <v>522</v>
      </c>
      <c r="O26" s="222">
        <f>IF(M26=0,"N/A",+N26/12)</f>
        <v>43.5</v>
      </c>
      <c r="P26" s="222"/>
      <c r="Q26" s="210">
        <v>1</v>
      </c>
      <c r="R26" s="210">
        <v>3</v>
      </c>
      <c r="S26" s="222">
        <f t="shared" si="1"/>
        <v>652.5</v>
      </c>
      <c r="T26" s="223">
        <f t="shared" si="2"/>
        <v>4567.5</v>
      </c>
      <c r="U26" s="20"/>
      <c r="V26" s="20"/>
    </row>
    <row r="27" spans="1:22" ht="12.75">
      <c r="A27" s="122">
        <v>7</v>
      </c>
      <c r="B27" s="140">
        <v>41117</v>
      </c>
      <c r="C27" s="160" t="s">
        <v>692</v>
      </c>
      <c r="D27" s="181">
        <v>61</v>
      </c>
      <c r="E27" s="279">
        <v>617</v>
      </c>
      <c r="F27" s="150"/>
      <c r="G27" s="181">
        <v>1</v>
      </c>
      <c r="H27" s="281" t="s">
        <v>105</v>
      </c>
      <c r="I27" s="181" t="s">
        <v>927</v>
      </c>
      <c r="J27" s="181" t="s">
        <v>928</v>
      </c>
      <c r="K27" s="137" t="s">
        <v>691</v>
      </c>
      <c r="L27" s="289">
        <v>4858.08</v>
      </c>
      <c r="M27" s="247">
        <v>10</v>
      </c>
      <c r="N27" s="308">
        <f t="shared" si="0"/>
        <v>485.808</v>
      </c>
      <c r="O27" s="222">
        <f>IF(M27=0,"N/A",+N27/12)</f>
        <v>40.484</v>
      </c>
      <c r="P27" s="222"/>
      <c r="Q27" s="210"/>
      <c r="R27" s="210">
        <v>11</v>
      </c>
      <c r="S27" s="222">
        <f t="shared" si="1"/>
        <v>445.324</v>
      </c>
      <c r="T27" s="223">
        <f t="shared" si="2"/>
        <v>4412.756</v>
      </c>
      <c r="U27" s="20"/>
      <c r="V27" s="20"/>
    </row>
    <row r="28" spans="1:22" ht="12.75">
      <c r="A28" s="122">
        <v>8</v>
      </c>
      <c r="B28" s="136">
        <v>40632</v>
      </c>
      <c r="C28" s="160" t="s">
        <v>692</v>
      </c>
      <c r="D28" s="181">
        <v>61</v>
      </c>
      <c r="E28" s="279">
        <v>617</v>
      </c>
      <c r="F28" s="150"/>
      <c r="G28" s="181">
        <v>1</v>
      </c>
      <c r="H28" s="281" t="s">
        <v>814</v>
      </c>
      <c r="I28" s="150"/>
      <c r="J28" s="191"/>
      <c r="K28" s="181" t="s">
        <v>816</v>
      </c>
      <c r="L28" s="289">
        <v>10804.26</v>
      </c>
      <c r="M28" s="247">
        <v>10</v>
      </c>
      <c r="N28" s="287">
        <f t="shared" si="0"/>
        <v>1080.426</v>
      </c>
      <c r="O28" s="209">
        <f>IF(M28=0,"N/A",+N28/12)</f>
        <v>90.0355</v>
      </c>
      <c r="P28" s="209">
        <f>+O24+O25+O26+O27+O28</f>
        <v>251.8510919506948</v>
      </c>
      <c r="Q28" s="210">
        <v>2</v>
      </c>
      <c r="R28" s="210">
        <v>3</v>
      </c>
      <c r="S28" s="222">
        <f t="shared" si="1"/>
        <v>2430.9584999999997</v>
      </c>
      <c r="T28" s="223">
        <f t="shared" si="2"/>
        <v>8373.301500000001</v>
      </c>
      <c r="U28" s="20"/>
      <c r="V28" s="20"/>
    </row>
    <row r="29" spans="5:22" ht="15">
      <c r="E29" s="1"/>
      <c r="F29" s="1"/>
      <c r="G29" s="21"/>
      <c r="H29" s="1"/>
      <c r="I29" s="21"/>
      <c r="L29" s="749">
        <f>SUM(L21:L28)</f>
        <v>203521.35</v>
      </c>
      <c r="M29" s="240"/>
      <c r="N29" s="271">
        <f>SUM(N21:N28)</f>
        <v>38641.16933333333</v>
      </c>
      <c r="O29" s="271">
        <f>SUM(O21:O28)</f>
        <v>3192.1955363951392</v>
      </c>
      <c r="P29" s="271">
        <f>SUM(P22:P28)</f>
        <v>3192.1955363951392</v>
      </c>
      <c r="Q29" s="272"/>
      <c r="R29" s="272"/>
      <c r="S29" s="273">
        <f>SUM(S21:S28)</f>
        <v>39338.760536395144</v>
      </c>
      <c r="T29" s="263">
        <f>SUM(T21:T28)</f>
        <v>164182.58946360485</v>
      </c>
      <c r="U29" s="20"/>
      <c r="V29" s="20"/>
    </row>
    <row r="30" spans="5:22" ht="12.75">
      <c r="E30" s="1"/>
      <c r="F30" s="1"/>
      <c r="G30" s="21"/>
      <c r="H30" s="1"/>
      <c r="I30" s="21"/>
      <c r="U30" s="20"/>
      <c r="V30" s="20"/>
    </row>
    <row r="31" spans="5:16" ht="12.75">
      <c r="E31" s="1"/>
      <c r="F31" s="1"/>
      <c r="G31" s="21"/>
      <c r="H31" s="1"/>
      <c r="I31" s="21"/>
      <c r="P31" s="506"/>
    </row>
    <row r="32" spans="5:12" ht="12.75">
      <c r="E32" s="1"/>
      <c r="F32" s="1"/>
      <c r="G32" s="21"/>
      <c r="H32" s="1"/>
      <c r="I32" s="21"/>
      <c r="L32" s="792"/>
    </row>
    <row r="33" spans="5:12" ht="12.75">
      <c r="E33" s="1"/>
      <c r="F33" s="1"/>
      <c r="G33" s="21"/>
      <c r="H33" s="1"/>
      <c r="I33" s="21"/>
      <c r="L33" s="792"/>
    </row>
    <row r="34" spans="5:12" ht="12.75">
      <c r="E34" s="1"/>
      <c r="F34" s="1"/>
      <c r="G34" s="21"/>
      <c r="H34" s="1"/>
      <c r="I34" s="21"/>
      <c r="L34" s="792"/>
    </row>
    <row r="35" spans="5:12" ht="12.75">
      <c r="E35" s="1"/>
      <c r="F35" s="1"/>
      <c r="G35" s="21"/>
      <c r="H35" s="1"/>
      <c r="I35" s="21"/>
      <c r="L35" s="792"/>
    </row>
    <row r="36" spans="5:12" ht="12.75">
      <c r="E36" s="1"/>
      <c r="F36" s="1"/>
      <c r="G36" s="21"/>
      <c r="H36" s="1"/>
      <c r="I36" s="21"/>
      <c r="L36" s="792"/>
    </row>
    <row r="37" spans="5:12" ht="12.75">
      <c r="E37" s="1"/>
      <c r="F37" s="1"/>
      <c r="G37" s="21"/>
      <c r="H37" s="1"/>
      <c r="I37" s="21"/>
      <c r="L37" s="389"/>
    </row>
    <row r="38" spans="12:13" ht="12.75">
      <c r="L38" s="20"/>
      <c r="M38" s="20"/>
    </row>
    <row r="39" spans="2:19" ht="12.75">
      <c r="B39" s="616" t="s">
        <v>53</v>
      </c>
      <c r="C39" s="813"/>
      <c r="D39" s="813"/>
      <c r="E39" s="813"/>
      <c r="F39" s="813"/>
      <c r="G39" s="48"/>
      <c r="H39" s="118"/>
      <c r="I39" s="118"/>
      <c r="J39" s="119"/>
      <c r="K39" s="282"/>
      <c r="L39" s="23"/>
      <c r="M39" s="20"/>
      <c r="O39" s="282"/>
      <c r="P39" s="119"/>
      <c r="Q39" s="265"/>
      <c r="R39" s="265"/>
      <c r="S39" s="265"/>
    </row>
    <row r="40" spans="2:19" ht="12.75">
      <c r="B40" s="810" t="s">
        <v>52</v>
      </c>
      <c r="C40" s="810"/>
      <c r="D40" s="810"/>
      <c r="E40" s="810"/>
      <c r="F40" s="810"/>
      <c r="G40" s="20"/>
      <c r="H40" s="810" t="s">
        <v>188</v>
      </c>
      <c r="I40" s="810"/>
      <c r="J40" s="810"/>
      <c r="K40" s="810"/>
      <c r="L40" s="50"/>
      <c r="M40" s="50"/>
      <c r="O40" s="810" t="s">
        <v>582</v>
      </c>
      <c r="P40" s="810"/>
      <c r="Q40" s="810"/>
      <c r="R40" s="810"/>
      <c r="S40" s="810"/>
    </row>
    <row r="41" spans="3:16" ht="12.75">
      <c r="C41" s="50"/>
      <c r="D41" s="50"/>
      <c r="E41" s="50"/>
      <c r="G41" s="811"/>
      <c r="H41" s="811"/>
      <c r="J41" s="20"/>
      <c r="K41" s="20"/>
      <c r="L41" s="20"/>
      <c r="M41" s="20"/>
      <c r="O41" s="20"/>
      <c r="P41" s="20"/>
    </row>
  </sheetData>
  <sheetProtection/>
  <mergeCells count="10">
    <mergeCell ref="B40:F40"/>
    <mergeCell ref="H40:K40"/>
    <mergeCell ref="O40:S40"/>
    <mergeCell ref="G41:H41"/>
    <mergeCell ref="A12:T12"/>
    <mergeCell ref="A13:T13"/>
    <mergeCell ref="A14:T14"/>
    <mergeCell ref="A15:T15"/>
    <mergeCell ref="A16:T16"/>
    <mergeCell ref="C39:F39"/>
  </mergeCells>
  <printOptions/>
  <pageMargins left="0.15763888888888888" right="0.14027777777777778" top="0.2" bottom="0.15" header="0.5118055555555556" footer="0.5118055555555556"/>
  <pageSetup fitToWidth="3" horizontalDpi="300" verticalDpi="300" orientation="landscape" paperSize="9" scale="6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7:T73"/>
  <sheetViews>
    <sheetView zoomScalePageLayoutView="0" workbookViewId="0" topLeftCell="A6">
      <selection activeCell="K33" sqref="K33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3" width="7.140625" style="0" customWidth="1"/>
    <col min="4" max="4" width="7.57421875" style="0" customWidth="1"/>
    <col min="5" max="5" width="7.7109375" style="0" customWidth="1"/>
    <col min="6" max="6" width="5.00390625" style="0" customWidth="1"/>
    <col min="7" max="7" width="4.7109375" style="0" customWidth="1"/>
    <col min="8" max="8" width="22.8515625" style="0" customWidth="1"/>
    <col min="9" max="9" width="5.57421875" style="0" customWidth="1"/>
    <col min="10" max="10" width="13.7109375" style="0" customWidth="1"/>
    <col min="11" max="11" width="21.421875" style="0" customWidth="1"/>
    <col min="12" max="12" width="13.421875" style="0" customWidth="1"/>
    <col min="13" max="13" width="6.00390625" style="0" customWidth="1"/>
    <col min="14" max="14" width="11.7109375" style="0" customWidth="1"/>
    <col min="15" max="16" width="10.421875" style="0" customWidth="1"/>
    <col min="17" max="18" width="6.00390625" style="0" customWidth="1"/>
    <col min="19" max="19" width="15.8515625" style="0" customWidth="1"/>
    <col min="20" max="20" width="9.57421875" style="0" customWidth="1"/>
  </cols>
  <sheetData>
    <row r="7" spans="3:7" ht="12.75">
      <c r="C7" s="56"/>
      <c r="D7" s="56"/>
      <c r="E7" s="56"/>
      <c r="G7" s="1"/>
    </row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1:20" ht="12.75">
      <c r="A12" s="814" t="s">
        <v>0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</row>
    <row r="13" spans="1:20" ht="12.75">
      <c r="A13" s="814" t="s">
        <v>1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20" ht="12.75">
      <c r="A14" s="814" t="s">
        <v>2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2.75">
      <c r="A15" s="814" t="s">
        <v>3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20" ht="12.75">
      <c r="A16" s="814" t="s">
        <v>1064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9" thickBot="1">
      <c r="A18" s="83" t="s">
        <v>4</v>
      </c>
      <c r="B18" s="84" t="s">
        <v>5</v>
      </c>
      <c r="C18" s="85" t="s">
        <v>6</v>
      </c>
      <c r="D18" s="86" t="s">
        <v>7</v>
      </c>
      <c r="E18" s="86" t="s">
        <v>8</v>
      </c>
      <c r="F18" s="83" t="s">
        <v>9</v>
      </c>
      <c r="G18" s="83" t="s">
        <v>10</v>
      </c>
      <c r="H18" s="83" t="s">
        <v>11</v>
      </c>
      <c r="I18" s="84" t="s">
        <v>12</v>
      </c>
      <c r="J18" s="83" t="s">
        <v>13</v>
      </c>
      <c r="K18" s="83" t="s">
        <v>14</v>
      </c>
      <c r="L18" s="83" t="s">
        <v>15</v>
      </c>
      <c r="M18" s="196" t="s">
        <v>583</v>
      </c>
      <c r="N18" s="197" t="s">
        <v>584</v>
      </c>
      <c r="O18" s="197" t="s">
        <v>585</v>
      </c>
      <c r="P18" s="197"/>
      <c r="Q18" s="198" t="s">
        <v>586</v>
      </c>
      <c r="R18" s="198" t="s">
        <v>587</v>
      </c>
      <c r="S18" s="199" t="s">
        <v>584</v>
      </c>
      <c r="T18" s="197" t="s">
        <v>588</v>
      </c>
    </row>
    <row r="19" spans="1:20" ht="13.5">
      <c r="A19" s="87"/>
      <c r="B19" s="88"/>
      <c r="C19" s="89"/>
      <c r="D19" s="89"/>
      <c r="E19" s="90" t="s">
        <v>7</v>
      </c>
      <c r="F19" s="91"/>
      <c r="G19" s="92"/>
      <c r="H19" s="91"/>
      <c r="I19" s="93"/>
      <c r="J19" s="94"/>
      <c r="K19" s="94"/>
      <c r="L19" s="95" t="s">
        <v>17</v>
      </c>
      <c r="M19" s="354" t="s">
        <v>589</v>
      </c>
      <c r="N19" s="355" t="s">
        <v>590</v>
      </c>
      <c r="O19" s="355" t="s">
        <v>591</v>
      </c>
      <c r="P19" s="355"/>
      <c r="Q19" s="356" t="s">
        <v>592</v>
      </c>
      <c r="R19" s="356" t="s">
        <v>593</v>
      </c>
      <c r="S19" s="357" t="s">
        <v>1051</v>
      </c>
      <c r="T19" s="355" t="s">
        <v>594</v>
      </c>
    </row>
    <row r="20" spans="1:20" ht="12.75">
      <c r="A20" s="122">
        <v>1</v>
      </c>
      <c r="B20" s="150">
        <v>2</v>
      </c>
      <c r="C20" s="154">
        <v>3</v>
      </c>
      <c r="D20" s="154">
        <v>4</v>
      </c>
      <c r="E20" s="154">
        <v>5</v>
      </c>
      <c r="F20" s="150">
        <v>6</v>
      </c>
      <c r="G20" s="150">
        <v>7</v>
      </c>
      <c r="H20" s="150">
        <v>8</v>
      </c>
      <c r="I20" s="150">
        <v>9</v>
      </c>
      <c r="J20" s="150">
        <v>10</v>
      </c>
      <c r="K20" s="150">
        <v>11</v>
      </c>
      <c r="L20" s="150">
        <v>12</v>
      </c>
      <c r="M20" s="150">
        <v>13</v>
      </c>
      <c r="N20" s="150">
        <v>14</v>
      </c>
      <c r="O20" s="150">
        <v>15</v>
      </c>
      <c r="P20" s="150"/>
      <c r="Q20" s="150">
        <v>16</v>
      </c>
      <c r="R20" s="150">
        <v>17</v>
      </c>
      <c r="S20" s="150">
        <v>18</v>
      </c>
      <c r="T20" s="150">
        <v>19</v>
      </c>
    </row>
    <row r="21" spans="1:20" ht="12.75">
      <c r="A21" s="122">
        <v>1</v>
      </c>
      <c r="B21" s="136">
        <v>40232</v>
      </c>
      <c r="C21" s="160" t="s">
        <v>520</v>
      </c>
      <c r="D21" s="181">
        <v>61</v>
      </c>
      <c r="E21" s="462">
        <v>614</v>
      </c>
      <c r="F21" s="150"/>
      <c r="G21" s="181">
        <v>1</v>
      </c>
      <c r="H21" s="167" t="s">
        <v>630</v>
      </c>
      <c r="I21" s="150"/>
      <c r="J21" s="129" t="s">
        <v>496</v>
      </c>
      <c r="K21" s="191" t="s">
        <v>521</v>
      </c>
      <c r="L21" s="289">
        <v>6370.72</v>
      </c>
      <c r="M21" s="247">
        <v>3</v>
      </c>
      <c r="N21" s="308">
        <v>0</v>
      </c>
      <c r="O21" s="222">
        <v>0</v>
      </c>
      <c r="P21" s="222"/>
      <c r="Q21" s="210">
        <v>3</v>
      </c>
      <c r="R21" s="210"/>
      <c r="S21" s="222">
        <v>6370.72</v>
      </c>
      <c r="T21" s="223">
        <f aca="true" t="shared" si="0" ref="T21:T28">IF(M21=0,"N/A",+L21-S21)</f>
        <v>0</v>
      </c>
    </row>
    <row r="22" spans="1:20" ht="12.75">
      <c r="A22" s="122">
        <v>2</v>
      </c>
      <c r="B22" s="136">
        <v>40232</v>
      </c>
      <c r="C22" s="160" t="s">
        <v>520</v>
      </c>
      <c r="D22" s="181">
        <v>61</v>
      </c>
      <c r="E22" s="462">
        <v>614</v>
      </c>
      <c r="F22" s="150"/>
      <c r="G22" s="181">
        <v>1</v>
      </c>
      <c r="H22" s="167" t="s">
        <v>32</v>
      </c>
      <c r="I22" s="150"/>
      <c r="J22" s="129" t="s">
        <v>528</v>
      </c>
      <c r="K22" s="191" t="s">
        <v>521</v>
      </c>
      <c r="L22" s="289">
        <v>11434.12</v>
      </c>
      <c r="M22" s="247">
        <v>3</v>
      </c>
      <c r="N22" s="308">
        <v>0</v>
      </c>
      <c r="O22" s="222">
        <v>0</v>
      </c>
      <c r="P22" s="222"/>
      <c r="Q22" s="210">
        <v>3</v>
      </c>
      <c r="R22" s="210"/>
      <c r="S22" s="222">
        <v>11434.12</v>
      </c>
      <c r="T22" s="223">
        <f t="shared" si="0"/>
        <v>0</v>
      </c>
    </row>
    <row r="23" spans="1:20" ht="12.75">
      <c r="A23" s="122">
        <v>3</v>
      </c>
      <c r="B23" s="136">
        <v>40232</v>
      </c>
      <c r="C23" s="160" t="s">
        <v>520</v>
      </c>
      <c r="D23" s="181">
        <v>61</v>
      </c>
      <c r="E23" s="462">
        <v>614</v>
      </c>
      <c r="F23" s="150"/>
      <c r="G23" s="181">
        <v>1</v>
      </c>
      <c r="H23" s="167" t="s">
        <v>31</v>
      </c>
      <c r="I23" s="150"/>
      <c r="J23" s="129" t="s">
        <v>75</v>
      </c>
      <c r="K23" s="191" t="s">
        <v>521</v>
      </c>
      <c r="L23" s="289">
        <v>1798</v>
      </c>
      <c r="M23" s="247">
        <v>3</v>
      </c>
      <c r="N23" s="308">
        <v>0</v>
      </c>
      <c r="O23" s="222">
        <v>0</v>
      </c>
      <c r="P23" s="222"/>
      <c r="Q23" s="210">
        <v>3</v>
      </c>
      <c r="R23" s="210"/>
      <c r="S23" s="222">
        <v>1798</v>
      </c>
      <c r="T23" s="223">
        <f t="shared" si="0"/>
        <v>0</v>
      </c>
    </row>
    <row r="24" spans="1:20" ht="12.75">
      <c r="A24" s="122">
        <v>4</v>
      </c>
      <c r="B24" s="136">
        <v>40232</v>
      </c>
      <c r="C24" s="160" t="s">
        <v>520</v>
      </c>
      <c r="D24" s="181">
        <v>61</v>
      </c>
      <c r="E24" s="462">
        <v>614</v>
      </c>
      <c r="F24" s="150"/>
      <c r="G24" s="181">
        <v>1</v>
      </c>
      <c r="H24" s="167" t="s">
        <v>631</v>
      </c>
      <c r="I24" s="150"/>
      <c r="J24" s="127" t="s">
        <v>75</v>
      </c>
      <c r="K24" s="191" t="s">
        <v>521</v>
      </c>
      <c r="L24" s="289">
        <v>1734.2</v>
      </c>
      <c r="M24" s="247">
        <v>3</v>
      </c>
      <c r="N24" s="308">
        <v>0</v>
      </c>
      <c r="O24" s="222">
        <v>0</v>
      </c>
      <c r="P24" s="222">
        <f>+O24+O23+O22+O21</f>
        <v>0</v>
      </c>
      <c r="Q24" s="210">
        <v>3</v>
      </c>
      <c r="R24" s="210"/>
      <c r="S24" s="222">
        <v>1734.2</v>
      </c>
      <c r="T24" s="223">
        <f t="shared" si="0"/>
        <v>0</v>
      </c>
    </row>
    <row r="25" spans="1:20" ht="12.75">
      <c r="A25" s="122">
        <v>5</v>
      </c>
      <c r="B25" s="136">
        <v>40695</v>
      </c>
      <c r="C25" s="160" t="s">
        <v>520</v>
      </c>
      <c r="D25" s="181">
        <v>61</v>
      </c>
      <c r="E25" s="479">
        <v>617</v>
      </c>
      <c r="F25" s="150"/>
      <c r="G25" s="181">
        <v>1</v>
      </c>
      <c r="H25" s="194" t="s">
        <v>56</v>
      </c>
      <c r="I25" s="150"/>
      <c r="J25" s="281" t="s">
        <v>999</v>
      </c>
      <c r="K25" s="191" t="s">
        <v>521</v>
      </c>
      <c r="L25" s="289">
        <v>1044</v>
      </c>
      <c r="M25" s="247">
        <v>5</v>
      </c>
      <c r="N25" s="308">
        <f>IF(M25=0,"N/A",+L25/M25)</f>
        <v>208.8</v>
      </c>
      <c r="O25" s="222">
        <f>IF(M25=0,"N/A",+N25/12)</f>
        <v>17.400000000000002</v>
      </c>
      <c r="P25" s="222"/>
      <c r="Q25" s="210">
        <v>2</v>
      </c>
      <c r="R25" s="210"/>
      <c r="S25" s="222">
        <f>IF(M25=0,"N/A",+N25*Q25+O25*R25)</f>
        <v>417.6</v>
      </c>
      <c r="T25" s="223">
        <f>IF(M25=0,"N/A",+L25-S25)</f>
        <v>626.4</v>
      </c>
    </row>
    <row r="26" spans="1:20" ht="12.75">
      <c r="A26" s="122">
        <v>6</v>
      </c>
      <c r="B26" s="136">
        <v>39443</v>
      </c>
      <c r="C26" s="160" t="s">
        <v>520</v>
      </c>
      <c r="D26" s="125">
        <v>61</v>
      </c>
      <c r="E26" s="464">
        <v>617</v>
      </c>
      <c r="F26" s="133"/>
      <c r="G26" s="125">
        <v>1</v>
      </c>
      <c r="H26" s="167" t="s">
        <v>171</v>
      </c>
      <c r="I26" s="166"/>
      <c r="J26" s="129"/>
      <c r="K26" s="191" t="s">
        <v>521</v>
      </c>
      <c r="L26" s="168">
        <v>3750</v>
      </c>
      <c r="M26" s="247">
        <v>10</v>
      </c>
      <c r="N26" s="222">
        <f>IF(M26=0,"N/A",+L26/M26)</f>
        <v>375</v>
      </c>
      <c r="O26" s="222">
        <f>IF(M26=0,"N/A",+N26/12)</f>
        <v>31.25</v>
      </c>
      <c r="P26" s="222"/>
      <c r="Q26" s="210">
        <v>5</v>
      </c>
      <c r="R26" s="210">
        <v>6</v>
      </c>
      <c r="S26" s="222">
        <f>IF(M26=0,"N/A",+N26*Q26+O26*R26)</f>
        <v>2062.5</v>
      </c>
      <c r="T26" s="223">
        <f t="shared" si="0"/>
        <v>1687.5</v>
      </c>
    </row>
    <row r="27" spans="1:20" ht="12.75">
      <c r="A27" s="122">
        <v>7</v>
      </c>
      <c r="B27" s="136">
        <v>39443</v>
      </c>
      <c r="C27" s="160" t="s">
        <v>520</v>
      </c>
      <c r="D27" s="125">
        <v>61</v>
      </c>
      <c r="E27" s="464">
        <v>617</v>
      </c>
      <c r="F27" s="126"/>
      <c r="G27" s="125">
        <v>1</v>
      </c>
      <c r="H27" s="126" t="s">
        <v>18</v>
      </c>
      <c r="I27" s="126"/>
      <c r="J27" s="126" t="s">
        <v>19</v>
      </c>
      <c r="K27" s="127" t="s">
        <v>521</v>
      </c>
      <c r="L27" s="169">
        <v>5628.32</v>
      </c>
      <c r="M27" s="247">
        <v>10</v>
      </c>
      <c r="N27" s="222">
        <f>IF(M27=0,"N/A",+L27/M27)</f>
        <v>562.832</v>
      </c>
      <c r="O27" s="222">
        <f>IF(M27=0,"N/A",+N27/12)</f>
        <v>46.90266666666667</v>
      </c>
      <c r="P27" s="222"/>
      <c r="Q27" s="210">
        <v>5</v>
      </c>
      <c r="R27" s="210">
        <v>6</v>
      </c>
      <c r="S27" s="222">
        <f>IF(M27=0,"N/A",+N27*Q27+O27*R27)</f>
        <v>3095.576</v>
      </c>
      <c r="T27" s="223">
        <f t="shared" si="0"/>
        <v>2532.7439999999997</v>
      </c>
    </row>
    <row r="28" spans="1:20" ht="12.75">
      <c r="A28" s="122">
        <v>8</v>
      </c>
      <c r="B28" s="136">
        <v>39444</v>
      </c>
      <c r="C28" s="160" t="s">
        <v>520</v>
      </c>
      <c r="D28" s="125">
        <v>61</v>
      </c>
      <c r="E28" s="464">
        <v>617</v>
      </c>
      <c r="F28" s="133"/>
      <c r="G28" s="125">
        <v>1</v>
      </c>
      <c r="H28" s="167" t="s">
        <v>484</v>
      </c>
      <c r="I28" s="166"/>
      <c r="J28" s="129" t="s">
        <v>19</v>
      </c>
      <c r="K28" s="127" t="s">
        <v>521</v>
      </c>
      <c r="L28" s="168">
        <v>2947</v>
      </c>
      <c r="M28" s="247">
        <v>10</v>
      </c>
      <c r="N28" s="222">
        <f>IF(M28=0,"N/A",+L28/M28)</f>
        <v>294.7</v>
      </c>
      <c r="O28" s="222">
        <f>IF(M28=0,"N/A",+N28/12)</f>
        <v>24.558333333333334</v>
      </c>
      <c r="P28" s="222">
        <f>+O25+O26+O27+O28</f>
        <v>120.11100000000002</v>
      </c>
      <c r="Q28" s="210">
        <v>5</v>
      </c>
      <c r="R28" s="210">
        <v>6</v>
      </c>
      <c r="S28" s="222">
        <f>IF(M28=0,"N/A",+N28*Q28+O28*R28)</f>
        <v>1620.85</v>
      </c>
      <c r="T28" s="223">
        <f t="shared" si="0"/>
        <v>1326.15</v>
      </c>
    </row>
    <row r="29" spans="1:20" ht="15">
      <c r="A29" s="2"/>
      <c r="B29" s="31"/>
      <c r="C29" s="45"/>
      <c r="D29" s="38"/>
      <c r="E29" s="38"/>
      <c r="F29" s="22"/>
      <c r="G29" s="38"/>
      <c r="H29" s="230"/>
      <c r="I29" s="21"/>
      <c r="J29" s="20"/>
      <c r="K29" s="59"/>
      <c r="L29" s="231">
        <f>SUM(L21:L28)</f>
        <v>34706.36</v>
      </c>
      <c r="M29" s="251"/>
      <c r="N29" s="267">
        <f>SUM(N21:N28)</f>
        <v>1441.332</v>
      </c>
      <c r="O29" s="267">
        <f>SUM(O21:O28)</f>
        <v>120.11100000000002</v>
      </c>
      <c r="P29" s="267">
        <f>SUM(P24:P28)</f>
        <v>120.11100000000002</v>
      </c>
      <c r="Q29" s="252"/>
      <c r="R29" s="252"/>
      <c r="S29" s="267">
        <f>SUM(S21:S28)</f>
        <v>28533.566</v>
      </c>
      <c r="T29" s="268">
        <f>SUM(T21:T28)</f>
        <v>6172.794</v>
      </c>
    </row>
    <row r="30" spans="1:20" ht="12.75">
      <c r="A30" s="2"/>
      <c r="B30" s="31"/>
      <c r="C30" s="45"/>
      <c r="D30" s="38"/>
      <c r="E30" s="38"/>
      <c r="F30" s="22"/>
      <c r="G30" s="38"/>
      <c r="H30" s="230"/>
      <c r="I30" s="21"/>
      <c r="J30" s="20"/>
      <c r="K30" s="59"/>
      <c r="L30" s="231"/>
      <c r="M30" s="213"/>
      <c r="N30" s="214"/>
      <c r="O30" s="214"/>
      <c r="P30" s="214"/>
      <c r="Q30" s="215"/>
      <c r="R30" s="215"/>
      <c r="S30" s="216"/>
      <c r="T30" s="217"/>
    </row>
    <row r="31" spans="1:20" ht="12.75">
      <c r="A31" s="2"/>
      <c r="B31" s="31"/>
      <c r="C31" s="45"/>
      <c r="D31" s="38"/>
      <c r="E31" s="38"/>
      <c r="F31" s="22"/>
      <c r="G31" s="38"/>
      <c r="H31" s="230"/>
      <c r="I31" s="21"/>
      <c r="J31" s="20"/>
      <c r="K31" s="59"/>
      <c r="L31" s="231"/>
      <c r="M31" s="213"/>
      <c r="N31" s="214"/>
      <c r="O31" s="214"/>
      <c r="P31" s="214"/>
      <c r="Q31" s="215"/>
      <c r="R31" s="215"/>
      <c r="S31" s="216"/>
      <c r="T31" s="217"/>
    </row>
    <row r="32" spans="1:20" ht="12.75">
      <c r="A32" s="2"/>
      <c r="B32" s="31"/>
      <c r="C32" s="45"/>
      <c r="D32" s="38"/>
      <c r="E32" s="38"/>
      <c r="F32" s="22"/>
      <c r="G32" s="38"/>
      <c r="H32" s="230"/>
      <c r="I32" s="21"/>
      <c r="J32" s="20"/>
      <c r="K32" s="59"/>
      <c r="L32" s="231"/>
      <c r="M32" s="213"/>
      <c r="N32" s="214"/>
      <c r="O32" s="214"/>
      <c r="P32" s="214"/>
      <c r="Q32" s="215"/>
      <c r="R32" s="215"/>
      <c r="S32" s="216"/>
      <c r="T32" s="217"/>
    </row>
    <row r="33" spans="1:20" ht="12.75">
      <c r="A33" s="2"/>
      <c r="B33" s="31"/>
      <c r="C33" s="45"/>
      <c r="D33" s="38"/>
      <c r="E33" s="38"/>
      <c r="F33" s="22"/>
      <c r="G33" s="38"/>
      <c r="H33" s="230"/>
      <c r="I33" s="21"/>
      <c r="J33" s="20"/>
      <c r="K33" s="59"/>
      <c r="L33" s="231"/>
      <c r="M33" s="213"/>
      <c r="N33" s="214"/>
      <c r="O33" s="214"/>
      <c r="P33" s="214"/>
      <c r="Q33" s="215"/>
      <c r="R33" s="215"/>
      <c r="S33" s="216"/>
      <c r="T33" s="217"/>
    </row>
    <row r="34" spans="1:20" ht="12.75">
      <c r="A34" s="2"/>
      <c r="B34" s="31"/>
      <c r="C34" s="45"/>
      <c r="D34" s="38"/>
      <c r="E34" s="38"/>
      <c r="F34" s="22"/>
      <c r="G34" s="38"/>
      <c r="H34" s="230"/>
      <c r="I34" s="21"/>
      <c r="J34" s="20"/>
      <c r="K34" s="59"/>
      <c r="L34" s="231"/>
      <c r="M34" s="213"/>
      <c r="N34" s="214"/>
      <c r="O34" s="214"/>
      <c r="P34" s="214"/>
      <c r="Q34" s="215"/>
      <c r="R34" s="215"/>
      <c r="S34" s="216"/>
      <c r="T34" s="217"/>
    </row>
    <row r="35" spans="1:20" ht="12.75">
      <c r="A35" s="2"/>
      <c r="B35" s="31"/>
      <c r="C35" s="45"/>
      <c r="D35" s="38"/>
      <c r="E35" s="38"/>
      <c r="F35" s="22"/>
      <c r="G35" s="38"/>
      <c r="H35" s="230"/>
      <c r="I35" s="21"/>
      <c r="J35" s="20"/>
      <c r="K35" s="59"/>
      <c r="L35" s="231"/>
      <c r="M35" s="213"/>
      <c r="N35" s="214"/>
      <c r="O35" s="214"/>
      <c r="P35" s="214"/>
      <c r="Q35" s="215"/>
      <c r="R35" s="215"/>
      <c r="S35" s="216"/>
      <c r="T35" s="217"/>
    </row>
    <row r="36" spans="5:9" ht="12.75">
      <c r="E36" s="1"/>
      <c r="F36" s="1"/>
      <c r="G36" s="21"/>
      <c r="H36" s="1"/>
      <c r="I36" s="21"/>
    </row>
    <row r="37" spans="5:9" ht="12.75">
      <c r="E37" s="1"/>
      <c r="F37" s="1"/>
      <c r="G37" s="21"/>
      <c r="H37" s="1"/>
      <c r="I37" s="21"/>
    </row>
    <row r="38" spans="12:13" ht="12.75">
      <c r="L38" s="20"/>
      <c r="M38" s="20"/>
    </row>
    <row r="39" spans="2:19" ht="12.75">
      <c r="B39" s="616" t="s">
        <v>53</v>
      </c>
      <c r="C39" s="813"/>
      <c r="D39" s="813"/>
      <c r="E39" s="813"/>
      <c r="F39" s="813"/>
      <c r="G39" s="48"/>
      <c r="H39" s="118"/>
      <c r="I39" s="118"/>
      <c r="J39" s="119"/>
      <c r="K39" s="282"/>
      <c r="L39" s="23"/>
      <c r="M39" s="20"/>
      <c r="O39" s="282"/>
      <c r="P39" s="119"/>
      <c r="Q39" s="265"/>
      <c r="R39" s="265"/>
      <c r="S39" s="265"/>
    </row>
    <row r="40" spans="2:19" ht="12.75">
      <c r="B40" s="810" t="s">
        <v>52</v>
      </c>
      <c r="C40" s="810"/>
      <c r="D40" s="810"/>
      <c r="E40" s="810"/>
      <c r="F40" s="810"/>
      <c r="G40" s="20"/>
      <c r="H40" s="810" t="s">
        <v>188</v>
      </c>
      <c r="I40" s="810"/>
      <c r="J40" s="810"/>
      <c r="K40" s="810"/>
      <c r="L40" s="50"/>
      <c r="M40" s="50"/>
      <c r="O40" s="810" t="s">
        <v>582</v>
      </c>
      <c r="P40" s="810"/>
      <c r="Q40" s="810"/>
      <c r="R40" s="810"/>
      <c r="S40" s="810"/>
    </row>
    <row r="41" spans="3:16" ht="12.75">
      <c r="C41" s="50"/>
      <c r="D41" s="50"/>
      <c r="E41" s="50"/>
      <c r="G41" s="811"/>
      <c r="H41" s="811"/>
      <c r="J41" s="20"/>
      <c r="K41" s="20"/>
      <c r="L41" s="20"/>
      <c r="M41" s="20"/>
      <c r="O41" s="20"/>
      <c r="P41" s="20"/>
    </row>
    <row r="73" spans="3:12" ht="12.75">
      <c r="C73" s="50"/>
      <c r="D73" s="50"/>
      <c r="E73" s="50"/>
      <c r="G73" s="811"/>
      <c r="H73" s="811"/>
      <c r="J73" s="20"/>
      <c r="K73" s="20"/>
      <c r="L73" s="20"/>
    </row>
  </sheetData>
  <sheetProtection/>
  <mergeCells count="11">
    <mergeCell ref="G73:H73"/>
    <mergeCell ref="A16:T16"/>
    <mergeCell ref="C39:F39"/>
    <mergeCell ref="B40:F40"/>
    <mergeCell ref="H40:K40"/>
    <mergeCell ref="O40:S40"/>
    <mergeCell ref="G41:H41"/>
    <mergeCell ref="A15:T15"/>
    <mergeCell ref="A14:T14"/>
    <mergeCell ref="A13:T13"/>
    <mergeCell ref="A12:T12"/>
  </mergeCells>
  <printOptions/>
  <pageMargins left="0.15763888888888888" right="0.14027777777777778" top="0.2" bottom="0.15" header="0.5118055555555556" footer="0.5118055555555556"/>
  <pageSetup fitToWidth="3" horizontalDpi="300" verticalDpi="300" orientation="landscape" paperSize="9" scale="7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8:T35"/>
  <sheetViews>
    <sheetView zoomScalePageLayoutView="0" workbookViewId="0" topLeftCell="B6">
      <selection activeCell="M30" sqref="M30"/>
    </sheetView>
  </sheetViews>
  <sheetFormatPr defaultColWidth="11.421875" defaultRowHeight="12.75"/>
  <cols>
    <col min="1" max="1" width="2.8515625" style="0" customWidth="1"/>
    <col min="2" max="2" width="10.140625" style="0" customWidth="1"/>
    <col min="3" max="3" width="7.421875" style="0" customWidth="1"/>
    <col min="4" max="4" width="7.7109375" style="0" customWidth="1"/>
    <col min="5" max="5" width="7.28125" style="0" customWidth="1"/>
    <col min="6" max="6" width="3.8515625" style="0" customWidth="1"/>
    <col min="7" max="7" width="4.7109375" style="0" customWidth="1"/>
    <col min="8" max="8" width="22.8515625" style="0" customWidth="1"/>
    <col min="9" max="9" width="4.421875" style="0" customWidth="1"/>
    <col min="10" max="10" width="8.7109375" style="0" customWidth="1"/>
    <col min="11" max="11" width="23.8515625" style="0" customWidth="1"/>
    <col min="12" max="12" width="13.8515625" style="0" customWidth="1"/>
    <col min="13" max="13" width="5.28125" style="0" customWidth="1"/>
    <col min="14" max="14" width="13.140625" style="0" customWidth="1"/>
    <col min="15" max="16" width="12.00390625" style="0" customWidth="1"/>
    <col min="17" max="17" width="6.00390625" style="0" customWidth="1"/>
    <col min="18" max="18" width="6.140625" style="0" customWidth="1"/>
    <col min="19" max="19" width="15.28125" style="0" customWidth="1"/>
  </cols>
  <sheetData>
    <row r="8" spans="3:7" ht="12.75">
      <c r="C8" s="56"/>
      <c r="D8" s="56"/>
      <c r="E8" s="56"/>
      <c r="G8" s="1"/>
    </row>
    <row r="9" spans="3:7" ht="12.75">
      <c r="C9" s="56"/>
      <c r="D9" s="56"/>
      <c r="E9" s="56"/>
      <c r="G9" s="1"/>
    </row>
    <row r="10" spans="3:7" ht="12.75">
      <c r="C10" s="56"/>
      <c r="D10" s="56"/>
      <c r="E10" s="56"/>
      <c r="G10" s="1"/>
    </row>
    <row r="11" spans="3:7" ht="12.75">
      <c r="C11" s="56"/>
      <c r="D11" s="56"/>
      <c r="E11" s="56"/>
      <c r="G11" s="1"/>
    </row>
    <row r="12" spans="3:7" ht="12.75">
      <c r="C12" s="56"/>
      <c r="D12" s="56"/>
      <c r="E12" s="56"/>
      <c r="G12" s="1"/>
    </row>
    <row r="13" spans="1:20" ht="12.75">
      <c r="A13" s="814" t="s">
        <v>0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</row>
    <row r="14" spans="1:20" ht="12.75">
      <c r="A14" s="814" t="s">
        <v>1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</row>
    <row r="15" spans="1:20" ht="12.75">
      <c r="A15" s="814" t="s">
        <v>2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20" ht="12.75">
      <c r="A16" s="814" t="s">
        <v>3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</row>
    <row r="17" spans="1:20" ht="12.75">
      <c r="A17" s="814" t="s">
        <v>1066</v>
      </c>
      <c r="B17" s="814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</row>
    <row r="18" spans="1:20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39" thickBot="1">
      <c r="A19" s="83" t="s">
        <v>4</v>
      </c>
      <c r="B19" s="84" t="s">
        <v>5</v>
      </c>
      <c r="C19" s="85" t="s">
        <v>6</v>
      </c>
      <c r="D19" s="86" t="s">
        <v>7</v>
      </c>
      <c r="E19" s="86" t="s">
        <v>8</v>
      </c>
      <c r="F19" s="83" t="s">
        <v>9</v>
      </c>
      <c r="G19" s="83" t="s">
        <v>10</v>
      </c>
      <c r="H19" s="83" t="s">
        <v>11</v>
      </c>
      <c r="I19" s="84" t="s">
        <v>12</v>
      </c>
      <c r="J19" s="83" t="s">
        <v>13</v>
      </c>
      <c r="K19" s="83" t="s">
        <v>957</v>
      </c>
      <c r="L19" s="83" t="s">
        <v>15</v>
      </c>
      <c r="M19" s="196" t="s">
        <v>583</v>
      </c>
      <c r="N19" s="197" t="s">
        <v>584</v>
      </c>
      <c r="O19" s="197" t="s">
        <v>585</v>
      </c>
      <c r="P19" s="197"/>
      <c r="Q19" s="198" t="s">
        <v>586</v>
      </c>
      <c r="R19" s="198" t="s">
        <v>587</v>
      </c>
      <c r="S19" s="199" t="s">
        <v>584</v>
      </c>
      <c r="T19" s="197" t="s">
        <v>588</v>
      </c>
    </row>
    <row r="20" spans="1:20" ht="13.5">
      <c r="A20" s="87"/>
      <c r="B20" s="88"/>
      <c r="C20" s="89"/>
      <c r="D20" s="89"/>
      <c r="E20" s="90" t="s">
        <v>7</v>
      </c>
      <c r="F20" s="91"/>
      <c r="G20" s="92"/>
      <c r="H20" s="91"/>
      <c r="I20" s="93"/>
      <c r="J20" s="94"/>
      <c r="K20" s="94"/>
      <c r="L20" s="95" t="s">
        <v>17</v>
      </c>
      <c r="M20" s="354" t="s">
        <v>589</v>
      </c>
      <c r="N20" s="355" t="s">
        <v>590</v>
      </c>
      <c r="O20" s="355" t="s">
        <v>591</v>
      </c>
      <c r="P20" s="355"/>
      <c r="Q20" s="356" t="s">
        <v>592</v>
      </c>
      <c r="R20" s="356" t="s">
        <v>593</v>
      </c>
      <c r="S20" s="357" t="s">
        <v>1051</v>
      </c>
      <c r="T20" s="355" t="s">
        <v>594</v>
      </c>
    </row>
    <row r="21" spans="1:20" ht="12.75">
      <c r="A21" s="122">
        <v>1</v>
      </c>
      <c r="B21" s="150">
        <v>2</v>
      </c>
      <c r="C21" s="154">
        <v>3</v>
      </c>
      <c r="D21" s="154">
        <v>4</v>
      </c>
      <c r="E21" s="154">
        <v>5</v>
      </c>
      <c r="F21" s="150">
        <v>6</v>
      </c>
      <c r="G21" s="150">
        <v>7</v>
      </c>
      <c r="H21" s="150">
        <v>8</v>
      </c>
      <c r="I21" s="150">
        <v>9</v>
      </c>
      <c r="J21" s="150">
        <v>10</v>
      </c>
      <c r="K21" s="150">
        <v>11</v>
      </c>
      <c r="L21" s="150">
        <v>12</v>
      </c>
      <c r="M21" s="150">
        <v>13</v>
      </c>
      <c r="N21" s="150">
        <v>14</v>
      </c>
      <c r="O21" s="150">
        <v>15</v>
      </c>
      <c r="P21" s="150"/>
      <c r="Q21" s="150">
        <v>16</v>
      </c>
      <c r="R21" s="150">
        <v>17</v>
      </c>
      <c r="S21" s="150">
        <v>18</v>
      </c>
      <c r="T21" s="150">
        <v>19</v>
      </c>
    </row>
    <row r="22" spans="1:20" ht="12.75">
      <c r="A22" s="133">
        <v>1</v>
      </c>
      <c r="B22" s="136">
        <v>40156</v>
      </c>
      <c r="C22" s="364" t="s">
        <v>1007</v>
      </c>
      <c r="D22" s="125">
        <v>61</v>
      </c>
      <c r="E22" s="464">
        <v>617</v>
      </c>
      <c r="F22" s="126"/>
      <c r="G22" s="125">
        <v>1</v>
      </c>
      <c r="H22" s="126" t="s">
        <v>21</v>
      </c>
      <c r="I22" s="126"/>
      <c r="J22" s="126"/>
      <c r="K22" s="127" t="s">
        <v>1006</v>
      </c>
      <c r="L22" s="128">
        <v>6000</v>
      </c>
      <c r="M22" s="247">
        <v>10</v>
      </c>
      <c r="N22" s="222">
        <f>IF(M22=0,"N/A",+L22/M22)</f>
        <v>600</v>
      </c>
      <c r="O22" s="222">
        <f>IF(M22=0,"N/A",+N22/12)</f>
        <v>50</v>
      </c>
      <c r="P22" s="222"/>
      <c r="Q22" s="210">
        <v>3</v>
      </c>
      <c r="R22" s="210">
        <v>6</v>
      </c>
      <c r="S22" s="222">
        <f>IF(M22=0,"N/A",+N22*Q22+O22*R22)</f>
        <v>2100</v>
      </c>
      <c r="T22" s="223">
        <f>IF(M22=0,"N/A",+L22-S22)</f>
        <v>3900</v>
      </c>
    </row>
    <row r="23" spans="1:20" ht="12.75">
      <c r="A23" s="133">
        <v>2</v>
      </c>
      <c r="B23" s="136">
        <v>38456</v>
      </c>
      <c r="C23" s="364" t="s">
        <v>1007</v>
      </c>
      <c r="D23" s="125">
        <v>61</v>
      </c>
      <c r="E23" s="464">
        <v>617</v>
      </c>
      <c r="F23" s="126"/>
      <c r="G23" s="125">
        <v>1</v>
      </c>
      <c r="H23" s="126" t="s">
        <v>40</v>
      </c>
      <c r="I23" s="126"/>
      <c r="J23" s="125" t="s">
        <v>19</v>
      </c>
      <c r="K23" s="127" t="s">
        <v>1006</v>
      </c>
      <c r="L23" s="128">
        <v>2264.81</v>
      </c>
      <c r="M23" s="247">
        <v>10</v>
      </c>
      <c r="N23" s="222">
        <f>IF(M23=0,"N/A",+L23/M23)</f>
        <v>226.481</v>
      </c>
      <c r="O23" s="222">
        <f>IF(M23=0,"N/A",+N23/12)</f>
        <v>18.873416666666667</v>
      </c>
      <c r="P23" s="222">
        <f>+O22+O23</f>
        <v>68.87341666666667</v>
      </c>
      <c r="Q23" s="210">
        <v>8</v>
      </c>
      <c r="R23" s="210">
        <v>3</v>
      </c>
      <c r="S23" s="222">
        <f>IF(M23=0,"N/A",+N23*Q23+O23*R23)</f>
        <v>1868.46825</v>
      </c>
      <c r="T23" s="223">
        <f>IF(M23=0,"N/A",+L23-S23)</f>
        <v>396.34175000000005</v>
      </c>
    </row>
    <row r="24" spans="12:20" ht="12.75">
      <c r="L24" s="389">
        <f>SUM(L22:L23)</f>
        <v>8264.81</v>
      </c>
      <c r="N24" s="284">
        <f>SUM(N22:N23)</f>
        <v>826.481</v>
      </c>
      <c r="O24" s="284">
        <f>SUM(O22:O23)</f>
        <v>68.87341666666667</v>
      </c>
      <c r="P24" s="284">
        <f>SUM(P23)</f>
        <v>68.87341666666667</v>
      </c>
      <c r="Q24" s="285"/>
      <c r="R24" s="285"/>
      <c r="S24" s="284">
        <f>SUM(S22:S23)</f>
        <v>3968.46825</v>
      </c>
      <c r="T24" s="705">
        <f>SUM(T22:T23)</f>
        <v>4296.34175</v>
      </c>
    </row>
    <row r="25" spans="14:20" ht="12.75">
      <c r="N25" s="706"/>
      <c r="O25" s="706"/>
      <c r="P25" s="706"/>
      <c r="Q25" s="707"/>
      <c r="R25" s="707"/>
      <c r="S25" s="706"/>
      <c r="T25" s="708"/>
    </row>
    <row r="26" spans="11:20" ht="12.75">
      <c r="K26" t="s">
        <v>53</v>
      </c>
      <c r="N26" s="706"/>
      <c r="O26" s="706"/>
      <c r="P26" s="706"/>
      <c r="Q26" s="707"/>
      <c r="R26" s="707"/>
      <c r="S26" s="706"/>
      <c r="T26" s="708"/>
    </row>
    <row r="27" spans="14:20" ht="12.75">
      <c r="N27" s="706"/>
      <c r="O27" s="706"/>
      <c r="P27" s="706"/>
      <c r="Q27" s="707"/>
      <c r="R27" s="707"/>
      <c r="S27" s="706"/>
      <c r="T27" s="708"/>
    </row>
    <row r="28" spans="14:20" ht="12.75">
      <c r="N28" s="63"/>
      <c r="O28" s="63"/>
      <c r="P28" s="63"/>
      <c r="Q28" s="63"/>
      <c r="R28" s="63"/>
      <c r="S28" s="63"/>
      <c r="T28" s="63"/>
    </row>
    <row r="29" spans="14:20" ht="12.75">
      <c r="N29" s="63"/>
      <c r="O29" s="63"/>
      <c r="P29" s="63"/>
      <c r="Q29" s="63"/>
      <c r="R29" s="63"/>
      <c r="S29" s="63"/>
      <c r="T29" s="63"/>
    </row>
    <row r="30" spans="14:20" ht="12.75">
      <c r="N30" s="63"/>
      <c r="O30" s="63"/>
      <c r="P30" s="63"/>
      <c r="Q30" s="63"/>
      <c r="R30" s="63"/>
      <c r="S30" s="63"/>
      <c r="T30" s="63"/>
    </row>
    <row r="31" spans="5:9" ht="12.75">
      <c r="E31" s="1"/>
      <c r="F31" s="1"/>
      <c r="G31" s="21"/>
      <c r="H31" s="1"/>
      <c r="I31" s="21"/>
    </row>
    <row r="32" spans="12:13" ht="12.75">
      <c r="L32" s="20"/>
      <c r="M32" s="20"/>
    </row>
    <row r="33" spans="2:19" ht="12.75">
      <c r="B33" s="616" t="s">
        <v>53</v>
      </c>
      <c r="C33" s="813"/>
      <c r="D33" s="813"/>
      <c r="E33" s="813"/>
      <c r="F33" s="813"/>
      <c r="G33" s="48"/>
      <c r="H33" s="118"/>
      <c r="I33" s="118"/>
      <c r="J33" s="119"/>
      <c r="K33" s="282"/>
      <c r="L33" s="23"/>
      <c r="M33" s="20"/>
      <c r="O33" s="282"/>
      <c r="P33" s="119"/>
      <c r="Q33" s="265"/>
      <c r="R33" s="265"/>
      <c r="S33" s="265"/>
    </row>
    <row r="34" spans="2:19" ht="12.75">
      <c r="B34" s="810" t="s">
        <v>52</v>
      </c>
      <c r="C34" s="810"/>
      <c r="D34" s="810"/>
      <c r="E34" s="810"/>
      <c r="F34" s="810"/>
      <c r="G34" s="20"/>
      <c r="H34" s="810" t="s">
        <v>188</v>
      </c>
      <c r="I34" s="810"/>
      <c r="J34" s="810"/>
      <c r="K34" s="810"/>
      <c r="L34" s="50"/>
      <c r="M34" s="50"/>
      <c r="O34" s="810" t="s">
        <v>582</v>
      </c>
      <c r="P34" s="810"/>
      <c r="Q34" s="810"/>
      <c r="R34" s="810"/>
      <c r="S34" s="810"/>
    </row>
    <row r="35" spans="3:16" ht="12.75">
      <c r="C35" s="50"/>
      <c r="D35" s="50"/>
      <c r="E35" s="50"/>
      <c r="G35" s="811"/>
      <c r="H35" s="811"/>
      <c r="J35" s="20"/>
      <c r="K35" s="20"/>
      <c r="L35" s="20"/>
      <c r="M35" s="20"/>
      <c r="O35" s="20"/>
      <c r="P35" s="20"/>
    </row>
  </sheetData>
  <sheetProtection/>
  <mergeCells count="10">
    <mergeCell ref="A13:T13"/>
    <mergeCell ref="G35:H35"/>
    <mergeCell ref="A14:T14"/>
    <mergeCell ref="A15:T15"/>
    <mergeCell ref="A16:T16"/>
    <mergeCell ref="A17:T17"/>
    <mergeCell ref="C33:F33"/>
    <mergeCell ref="B34:F34"/>
    <mergeCell ref="H34:K34"/>
    <mergeCell ref="O34:S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0:X50"/>
  <sheetViews>
    <sheetView tabSelected="1" zoomScalePageLayoutView="0" workbookViewId="0" topLeftCell="I1">
      <selection activeCell="R10" sqref="R10"/>
    </sheetView>
  </sheetViews>
  <sheetFormatPr defaultColWidth="9.140625" defaultRowHeight="12.75"/>
  <cols>
    <col min="1" max="1" width="0.71875" style="0" hidden="1" customWidth="1"/>
    <col min="2" max="2" width="3.140625" style="0" customWidth="1"/>
    <col min="3" max="3" width="10.57421875" style="0" customWidth="1"/>
    <col min="4" max="4" width="6.7109375" style="0" customWidth="1"/>
    <col min="5" max="5" width="8.57421875" style="0" customWidth="1"/>
    <col min="6" max="6" width="6.28125" style="0" customWidth="1"/>
    <col min="7" max="7" width="3.57421875" style="0" customWidth="1"/>
    <col min="8" max="8" width="4.7109375" style="0" customWidth="1"/>
    <col min="9" max="9" width="26.421875" style="0" customWidth="1"/>
    <col min="10" max="10" width="10.7109375" style="0" customWidth="1"/>
    <col min="11" max="11" width="17.57421875" style="0" customWidth="1"/>
    <col min="12" max="12" width="9.28125" style="0" customWidth="1"/>
    <col min="13" max="13" width="8.28125" style="0" customWidth="1"/>
    <col min="14" max="14" width="13.421875" style="0" customWidth="1"/>
    <col min="15" max="15" width="7.140625" style="0" customWidth="1"/>
    <col min="16" max="16" width="17.00390625" style="0" customWidth="1"/>
    <col min="17" max="17" width="4.28125" style="0" customWidth="1"/>
    <col min="18" max="18" width="14.8515625" style="0" customWidth="1"/>
    <col min="19" max="19" width="14.140625" style="0" customWidth="1"/>
    <col min="20" max="20" width="14.57421875" style="0" customWidth="1"/>
    <col min="21" max="21" width="6.421875" style="0" customWidth="1"/>
    <col min="22" max="22" width="6.00390625" style="0" customWidth="1"/>
    <col min="23" max="23" width="17.28125" style="0" customWidth="1"/>
    <col min="24" max="24" width="11.7109375" style="0" customWidth="1"/>
  </cols>
  <sheetData>
    <row r="10" spans="4:8" ht="12.75">
      <c r="D10" s="56"/>
      <c r="E10" s="56"/>
      <c r="F10" s="56"/>
      <c r="H10" s="1"/>
    </row>
    <row r="11" spans="4:8" ht="12.75">
      <c r="D11" s="56"/>
      <c r="E11" s="56"/>
      <c r="F11" s="56"/>
      <c r="H11" s="1"/>
    </row>
    <row r="12" spans="4:8" ht="12.75">
      <c r="D12" s="56"/>
      <c r="E12" s="56"/>
      <c r="F12" s="56"/>
      <c r="H12" s="1"/>
    </row>
    <row r="13" spans="4:8" ht="12.75">
      <c r="D13" s="56"/>
      <c r="E13" s="56"/>
      <c r="F13" s="56"/>
      <c r="H13" s="1"/>
    </row>
    <row r="14" spans="4:8" ht="12.75">
      <c r="D14" s="56"/>
      <c r="E14" s="56"/>
      <c r="F14" s="56"/>
      <c r="H14" s="1"/>
    </row>
    <row r="15" spans="2:24" ht="12.75">
      <c r="B15" s="814" t="s">
        <v>0</v>
      </c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</row>
    <row r="16" spans="2:24" ht="12.75">
      <c r="B16" s="814" t="s">
        <v>1</v>
      </c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</row>
    <row r="17" spans="2:24" ht="12.75">
      <c r="B17" s="814" t="s">
        <v>2</v>
      </c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  <c r="U17" s="814"/>
      <c r="V17" s="814"/>
      <c r="W17" s="814"/>
      <c r="X17" s="814"/>
    </row>
    <row r="18" spans="2:24" ht="12.75">
      <c r="B18" s="814" t="s">
        <v>3</v>
      </c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</row>
    <row r="19" spans="2:24" ht="12.75">
      <c r="B19" s="814" t="s">
        <v>1066</v>
      </c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</row>
    <row r="20" spans="2:24" ht="13.5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39" thickBot="1">
      <c r="B21" s="759" t="s">
        <v>4</v>
      </c>
      <c r="C21" s="758" t="s">
        <v>5</v>
      </c>
      <c r="D21" s="736" t="s">
        <v>6</v>
      </c>
      <c r="E21" s="737" t="s">
        <v>7</v>
      </c>
      <c r="F21" s="737" t="s">
        <v>8</v>
      </c>
      <c r="G21" s="735" t="s">
        <v>9</v>
      </c>
      <c r="H21" s="735" t="s">
        <v>10</v>
      </c>
      <c r="I21" s="735" t="s">
        <v>11</v>
      </c>
      <c r="J21" s="735" t="s">
        <v>13</v>
      </c>
      <c r="K21" s="735" t="s">
        <v>555</v>
      </c>
      <c r="L21" s="735" t="s">
        <v>556</v>
      </c>
      <c r="M21" s="735" t="s">
        <v>556</v>
      </c>
      <c r="N21" s="735" t="s">
        <v>557</v>
      </c>
      <c r="O21" s="735" t="s">
        <v>558</v>
      </c>
      <c r="P21" s="735" t="s">
        <v>15</v>
      </c>
      <c r="Q21" s="738" t="s">
        <v>583</v>
      </c>
      <c r="R21" s="739" t="s">
        <v>584</v>
      </c>
      <c r="S21" s="739" t="s">
        <v>585</v>
      </c>
      <c r="T21" s="739"/>
      <c r="U21" s="740" t="s">
        <v>586</v>
      </c>
      <c r="V21" s="740" t="s">
        <v>587</v>
      </c>
      <c r="W21" s="741" t="s">
        <v>584</v>
      </c>
      <c r="X21" s="739" t="s">
        <v>588</v>
      </c>
    </row>
    <row r="22" spans="2:24" ht="13.5" thickBot="1">
      <c r="B22" s="731"/>
      <c r="C22" s="732"/>
      <c r="D22" s="733"/>
      <c r="E22" s="734"/>
      <c r="F22" s="733" t="s">
        <v>7</v>
      </c>
      <c r="G22" s="732"/>
      <c r="H22" s="732"/>
      <c r="I22" s="732"/>
      <c r="J22" s="732"/>
      <c r="K22" s="732"/>
      <c r="L22" s="732" t="s">
        <v>951</v>
      </c>
      <c r="M22" s="732" t="s">
        <v>952</v>
      </c>
      <c r="N22" s="732"/>
      <c r="O22" s="732"/>
      <c r="P22" s="732" t="s">
        <v>17</v>
      </c>
      <c r="Q22" s="716" t="s">
        <v>589</v>
      </c>
      <c r="R22" s="717" t="s">
        <v>590</v>
      </c>
      <c r="S22" s="717" t="s">
        <v>591</v>
      </c>
      <c r="T22" s="717"/>
      <c r="U22" s="718" t="s">
        <v>592</v>
      </c>
      <c r="V22" s="718" t="s">
        <v>593</v>
      </c>
      <c r="W22" s="719" t="s">
        <v>1051</v>
      </c>
      <c r="X22" s="717" t="s">
        <v>594</v>
      </c>
    </row>
    <row r="23" spans="2:24" ht="13.5" thickBot="1">
      <c r="B23" s="654"/>
      <c r="C23" s="724"/>
      <c r="D23" s="725"/>
      <c r="E23" s="725"/>
      <c r="F23" s="726"/>
      <c r="G23" s="724"/>
      <c r="H23" s="727"/>
      <c r="I23" s="724"/>
      <c r="J23" s="728"/>
      <c r="K23" s="729"/>
      <c r="L23" s="729"/>
      <c r="M23" s="729"/>
      <c r="N23" s="729"/>
      <c r="O23" s="729"/>
      <c r="P23" s="727"/>
      <c r="Q23" s="716"/>
      <c r="R23" s="717"/>
      <c r="S23" s="721"/>
      <c r="T23" s="730"/>
      <c r="U23" s="722"/>
      <c r="V23" s="718"/>
      <c r="W23" s="719"/>
      <c r="X23" s="717"/>
    </row>
    <row r="24" spans="2:24" ht="12.75">
      <c r="B24" s="122">
        <v>1</v>
      </c>
      <c r="C24" s="122">
        <v>2</v>
      </c>
      <c r="D24" s="715">
        <v>3</v>
      </c>
      <c r="E24" s="715">
        <v>4</v>
      </c>
      <c r="F24" s="715">
        <v>5</v>
      </c>
      <c r="G24" s="122">
        <v>6</v>
      </c>
      <c r="H24" s="122">
        <v>7</v>
      </c>
      <c r="I24" s="122">
        <v>8</v>
      </c>
      <c r="J24" s="122">
        <v>9</v>
      </c>
      <c r="K24" s="122">
        <v>10</v>
      </c>
      <c r="L24" s="122">
        <v>11</v>
      </c>
      <c r="M24" s="122"/>
      <c r="N24" s="122">
        <v>12</v>
      </c>
      <c r="O24" s="122">
        <v>13</v>
      </c>
      <c r="P24" s="122">
        <v>14</v>
      </c>
      <c r="Q24" s="11">
        <v>13</v>
      </c>
      <c r="R24" s="11">
        <v>14</v>
      </c>
      <c r="S24" s="11">
        <v>15</v>
      </c>
      <c r="T24" s="723"/>
      <c r="U24" s="11">
        <v>16</v>
      </c>
      <c r="V24" s="11">
        <v>17</v>
      </c>
      <c r="W24" s="11">
        <v>18</v>
      </c>
      <c r="X24" s="11">
        <v>19</v>
      </c>
    </row>
    <row r="25" spans="2:24" ht="12.75">
      <c r="B25" s="137">
        <v>1</v>
      </c>
      <c r="C25" s="162">
        <v>39960</v>
      </c>
      <c r="D25" s="137">
        <v>1</v>
      </c>
      <c r="E25" s="137">
        <v>61</v>
      </c>
      <c r="F25" s="181">
        <v>613</v>
      </c>
      <c r="G25" s="137"/>
      <c r="H25" s="137">
        <v>1</v>
      </c>
      <c r="I25" s="296" t="s">
        <v>559</v>
      </c>
      <c r="J25" s="245" t="s">
        <v>554</v>
      </c>
      <c r="K25" s="281" t="s">
        <v>579</v>
      </c>
      <c r="L25" s="137" t="s">
        <v>1011</v>
      </c>
      <c r="M25" s="137" t="s">
        <v>953</v>
      </c>
      <c r="N25" s="194" t="s">
        <v>580</v>
      </c>
      <c r="O25" s="137">
        <v>2008</v>
      </c>
      <c r="P25" s="428">
        <v>1256400</v>
      </c>
      <c r="Q25" s="241">
        <v>5</v>
      </c>
      <c r="R25" s="205">
        <f aca="true" t="shared" si="0" ref="R25:R30">IF(Q25=0,"N/A",+P25/Q25)</f>
        <v>251280</v>
      </c>
      <c r="S25" s="205">
        <f>IF(Q25=0,"N/A",+R25/12)</f>
        <v>20940</v>
      </c>
      <c r="T25" s="205"/>
      <c r="U25" s="206">
        <v>4</v>
      </c>
      <c r="V25" s="206">
        <v>1</v>
      </c>
      <c r="W25" s="207">
        <f>IF(Q25=0,"N/A",+R25*U25+S25*V25)</f>
        <v>1026060</v>
      </c>
      <c r="X25" s="208">
        <f aca="true" t="shared" si="1" ref="X25:X36">IF(Q25=0,"N/A",+P25-W25)</f>
        <v>230340</v>
      </c>
    </row>
    <row r="26" spans="2:24" ht="12.75">
      <c r="B26" s="137">
        <v>2</v>
      </c>
      <c r="C26" s="162">
        <v>36053</v>
      </c>
      <c r="D26" s="137">
        <v>1</v>
      </c>
      <c r="E26" s="137">
        <v>61</v>
      </c>
      <c r="F26" s="181">
        <v>613</v>
      </c>
      <c r="G26" s="137"/>
      <c r="H26" s="137">
        <v>1</v>
      </c>
      <c r="I26" s="296" t="s">
        <v>559</v>
      </c>
      <c r="J26" s="188" t="s">
        <v>564</v>
      </c>
      <c r="K26" s="281" t="s">
        <v>567</v>
      </c>
      <c r="L26" s="137" t="s">
        <v>568</v>
      </c>
      <c r="M26" s="137" t="s">
        <v>954</v>
      </c>
      <c r="N26" s="194" t="s">
        <v>569</v>
      </c>
      <c r="O26" s="137">
        <v>1995</v>
      </c>
      <c r="P26" s="428">
        <v>195874</v>
      </c>
      <c r="Q26" s="241">
        <v>10</v>
      </c>
      <c r="R26" s="744"/>
      <c r="S26" s="744"/>
      <c r="T26" s="205"/>
      <c r="U26" s="206">
        <v>10</v>
      </c>
      <c r="V26" s="206"/>
      <c r="W26" s="207">
        <v>195874</v>
      </c>
      <c r="X26" s="208">
        <f t="shared" si="1"/>
        <v>0</v>
      </c>
    </row>
    <row r="27" spans="1:24" ht="12.75">
      <c r="A27" s="760" t="s">
        <v>1020</v>
      </c>
      <c r="B27" s="137">
        <v>3</v>
      </c>
      <c r="C27" s="411">
        <v>38882</v>
      </c>
      <c r="D27" s="181">
        <v>1</v>
      </c>
      <c r="E27" s="181">
        <v>61</v>
      </c>
      <c r="F27" s="181">
        <v>613</v>
      </c>
      <c r="G27" s="181"/>
      <c r="H27" s="181">
        <v>1</v>
      </c>
      <c r="I27" s="668" t="s">
        <v>559</v>
      </c>
      <c r="J27" s="713" t="s">
        <v>576</v>
      </c>
      <c r="K27" s="403" t="s">
        <v>1025</v>
      </c>
      <c r="L27" s="337" t="s">
        <v>1019</v>
      </c>
      <c r="M27" s="337"/>
      <c r="N27" s="668" t="s">
        <v>577</v>
      </c>
      <c r="O27" s="337">
        <v>2004</v>
      </c>
      <c r="P27" s="428"/>
      <c r="Q27" s="241">
        <v>10</v>
      </c>
      <c r="R27" s="744">
        <f t="shared" si="0"/>
        <v>0</v>
      </c>
      <c r="S27" s="744">
        <f>IF(Q27=0,"N/A",+R27/12)</f>
        <v>0</v>
      </c>
      <c r="T27" s="205"/>
      <c r="U27" s="206">
        <v>7</v>
      </c>
      <c r="V27" s="206"/>
      <c r="W27" s="207">
        <f>IF(Q27=0,"N/A",+R27*U27+S27*V27)</f>
        <v>0</v>
      </c>
      <c r="X27" s="208">
        <f t="shared" si="1"/>
        <v>0</v>
      </c>
    </row>
    <row r="28" spans="1:24" ht="12.75">
      <c r="A28" s="264"/>
      <c r="B28" s="137">
        <v>4</v>
      </c>
      <c r="C28" s="411">
        <v>38961</v>
      </c>
      <c r="D28" s="181">
        <v>1</v>
      </c>
      <c r="E28" s="181">
        <v>61</v>
      </c>
      <c r="F28" s="181">
        <v>613</v>
      </c>
      <c r="G28" s="181"/>
      <c r="H28" s="181">
        <v>1</v>
      </c>
      <c r="I28" s="296" t="s">
        <v>563</v>
      </c>
      <c r="J28" s="188" t="s">
        <v>562</v>
      </c>
      <c r="K28" s="281" t="s">
        <v>561</v>
      </c>
      <c r="L28" s="137" t="s">
        <v>1030</v>
      </c>
      <c r="M28" s="137" t="s">
        <v>1017</v>
      </c>
      <c r="N28" s="194" t="s">
        <v>560</v>
      </c>
      <c r="O28" s="137">
        <v>2003</v>
      </c>
      <c r="P28" s="428">
        <v>830000</v>
      </c>
      <c r="Q28" s="241">
        <v>5</v>
      </c>
      <c r="R28" s="205">
        <v>0</v>
      </c>
      <c r="S28" s="205">
        <v>0</v>
      </c>
      <c r="T28" s="205"/>
      <c r="U28" s="206">
        <v>6</v>
      </c>
      <c r="V28" s="206">
        <v>9</v>
      </c>
      <c r="W28" s="207">
        <v>830000</v>
      </c>
      <c r="X28" s="208">
        <f t="shared" si="1"/>
        <v>0</v>
      </c>
    </row>
    <row r="29" spans="1:24" ht="12.75">
      <c r="A29" s="264"/>
      <c r="B29" s="137">
        <v>5</v>
      </c>
      <c r="C29" s="411">
        <v>36032</v>
      </c>
      <c r="D29" s="181">
        <v>1</v>
      </c>
      <c r="E29" s="181">
        <v>61</v>
      </c>
      <c r="F29" s="181">
        <v>613</v>
      </c>
      <c r="G29" s="181"/>
      <c r="H29" s="181">
        <v>1</v>
      </c>
      <c r="I29" s="296" t="s">
        <v>563</v>
      </c>
      <c r="J29" s="188" t="s">
        <v>564</v>
      </c>
      <c r="K29" s="281" t="s">
        <v>565</v>
      </c>
      <c r="L29" s="137" t="s">
        <v>1026</v>
      </c>
      <c r="M29" s="137" t="s">
        <v>1012</v>
      </c>
      <c r="N29" s="194" t="s">
        <v>566</v>
      </c>
      <c r="O29" s="137">
        <v>1998</v>
      </c>
      <c r="P29" s="428">
        <v>75000</v>
      </c>
      <c r="Q29" s="241">
        <v>10</v>
      </c>
      <c r="R29" s="744"/>
      <c r="S29" s="744"/>
      <c r="T29" s="205"/>
      <c r="U29" s="206">
        <v>10</v>
      </c>
      <c r="V29" s="206"/>
      <c r="W29" s="207">
        <v>75000</v>
      </c>
      <c r="X29" s="208">
        <f t="shared" si="1"/>
        <v>0</v>
      </c>
    </row>
    <row r="30" spans="1:24" ht="12.75">
      <c r="A30" s="760" t="s">
        <v>1020</v>
      </c>
      <c r="B30" s="137">
        <v>6</v>
      </c>
      <c r="C30" s="411">
        <v>36004</v>
      </c>
      <c r="D30" s="181">
        <v>1</v>
      </c>
      <c r="E30" s="181">
        <v>61</v>
      </c>
      <c r="F30" s="181">
        <v>613</v>
      </c>
      <c r="G30" s="181"/>
      <c r="H30" s="181">
        <v>1</v>
      </c>
      <c r="I30" s="668" t="s">
        <v>950</v>
      </c>
      <c r="J30" s="713" t="s">
        <v>562</v>
      </c>
      <c r="K30" s="403" t="s">
        <v>948</v>
      </c>
      <c r="L30" s="337"/>
      <c r="M30" s="337"/>
      <c r="N30" s="668" t="s">
        <v>949</v>
      </c>
      <c r="O30" s="337">
        <v>1997</v>
      </c>
      <c r="P30" s="368"/>
      <c r="Q30" s="241">
        <v>10</v>
      </c>
      <c r="R30" s="205">
        <f t="shared" si="0"/>
        <v>0</v>
      </c>
      <c r="S30" s="205">
        <f>IF(Q30=0,"N/A",+R30/12)</f>
        <v>0</v>
      </c>
      <c r="T30" s="205"/>
      <c r="U30" s="206">
        <v>10</v>
      </c>
      <c r="V30" s="206"/>
      <c r="W30" s="207">
        <f>IF(Q30=0,"N/A",+R30*U30+S30*V30)</f>
        <v>0</v>
      </c>
      <c r="X30" s="208">
        <f t="shared" si="1"/>
        <v>0</v>
      </c>
    </row>
    <row r="31" spans="1:24" ht="12.75">
      <c r="A31" s="760" t="s">
        <v>1020</v>
      </c>
      <c r="B31" s="137">
        <v>7</v>
      </c>
      <c r="C31" s="411">
        <v>37887</v>
      </c>
      <c r="D31" s="181">
        <v>1</v>
      </c>
      <c r="E31" s="181">
        <v>61</v>
      </c>
      <c r="F31" s="181">
        <v>613</v>
      </c>
      <c r="G31" s="181"/>
      <c r="H31" s="181">
        <v>1</v>
      </c>
      <c r="I31" s="668" t="s">
        <v>872</v>
      </c>
      <c r="J31" s="713" t="s">
        <v>873</v>
      </c>
      <c r="K31" s="403" t="s">
        <v>874</v>
      </c>
      <c r="L31" s="337"/>
      <c r="M31" s="337"/>
      <c r="N31" s="668" t="s">
        <v>577</v>
      </c>
      <c r="O31" s="337">
        <v>2003</v>
      </c>
      <c r="P31" s="368"/>
      <c r="Q31" s="241">
        <v>10</v>
      </c>
      <c r="R31" s="205">
        <f>IF(Q31=0,"N/A",+P31/Q31)</f>
        <v>0</v>
      </c>
      <c r="S31" s="205">
        <f>IF(Q31=0,"N/A",+R31/12)</f>
        <v>0</v>
      </c>
      <c r="T31" s="205"/>
      <c r="U31" s="206">
        <v>9</v>
      </c>
      <c r="V31" s="206">
        <v>9</v>
      </c>
      <c r="W31" s="207">
        <f>IF(Q31=0,"N/A",+R31*U31+S31*V31)</f>
        <v>0</v>
      </c>
      <c r="X31" s="208">
        <f t="shared" si="1"/>
        <v>0</v>
      </c>
    </row>
    <row r="32" spans="2:24" ht="12.75">
      <c r="B32" s="137">
        <v>8</v>
      </c>
      <c r="C32" s="411">
        <v>33110</v>
      </c>
      <c r="D32" s="181">
        <v>1</v>
      </c>
      <c r="E32" s="181">
        <v>61</v>
      </c>
      <c r="F32" s="181">
        <v>613</v>
      </c>
      <c r="G32" s="181"/>
      <c r="H32" s="181">
        <v>1</v>
      </c>
      <c r="I32" s="296" t="s">
        <v>947</v>
      </c>
      <c r="J32" s="188" t="s">
        <v>564</v>
      </c>
      <c r="K32" s="191" t="s">
        <v>570</v>
      </c>
      <c r="L32" s="181" t="s">
        <v>1021</v>
      </c>
      <c r="M32" s="181" t="s">
        <v>955</v>
      </c>
      <c r="N32" s="296" t="s">
        <v>571</v>
      </c>
      <c r="O32" s="181">
        <v>1989</v>
      </c>
      <c r="P32" s="368">
        <v>75000</v>
      </c>
      <c r="Q32" s="761">
        <v>10</v>
      </c>
      <c r="R32" s="744"/>
      <c r="S32" s="744"/>
      <c r="T32" s="205"/>
      <c r="U32" s="206">
        <v>10</v>
      </c>
      <c r="V32" s="206"/>
      <c r="W32" s="207">
        <v>75000</v>
      </c>
      <c r="X32" s="208">
        <f t="shared" si="1"/>
        <v>0</v>
      </c>
    </row>
    <row r="33" spans="2:24" ht="12.75">
      <c r="B33" s="137">
        <v>9</v>
      </c>
      <c r="C33" s="411">
        <v>33110</v>
      </c>
      <c r="D33" s="181">
        <v>1</v>
      </c>
      <c r="E33" s="181">
        <v>61</v>
      </c>
      <c r="F33" s="181">
        <v>613</v>
      </c>
      <c r="G33" s="181"/>
      <c r="H33" s="181">
        <v>1</v>
      </c>
      <c r="I33" s="296" t="s">
        <v>572</v>
      </c>
      <c r="J33" s="188" t="s">
        <v>573</v>
      </c>
      <c r="K33" s="191" t="s">
        <v>574</v>
      </c>
      <c r="L33" s="181" t="s">
        <v>575</v>
      </c>
      <c r="M33" s="181" t="s">
        <v>1018</v>
      </c>
      <c r="N33" s="296" t="s">
        <v>566</v>
      </c>
      <c r="O33" s="181">
        <v>1985</v>
      </c>
      <c r="P33" s="428">
        <v>50000</v>
      </c>
      <c r="Q33" s="241">
        <v>10</v>
      </c>
      <c r="R33" s="744"/>
      <c r="S33" s="744"/>
      <c r="T33" s="205"/>
      <c r="U33" s="206">
        <v>10</v>
      </c>
      <c r="V33" s="206"/>
      <c r="W33" s="207">
        <v>50000</v>
      </c>
      <c r="X33" s="208">
        <f t="shared" si="1"/>
        <v>0</v>
      </c>
    </row>
    <row r="34" spans="2:24" ht="12.75">
      <c r="B34" s="137">
        <v>10</v>
      </c>
      <c r="C34" s="411">
        <v>37455</v>
      </c>
      <c r="D34" s="181">
        <v>1</v>
      </c>
      <c r="E34" s="181">
        <v>61</v>
      </c>
      <c r="F34" s="181">
        <v>613</v>
      </c>
      <c r="G34" s="181"/>
      <c r="H34" s="181">
        <v>1</v>
      </c>
      <c r="I34" s="296" t="s">
        <v>869</v>
      </c>
      <c r="J34" s="188" t="s">
        <v>870</v>
      </c>
      <c r="K34" s="296">
        <v>61762</v>
      </c>
      <c r="L34" s="181"/>
      <c r="M34" s="181"/>
      <c r="N34" s="296" t="s">
        <v>871</v>
      </c>
      <c r="O34" s="181">
        <v>2001</v>
      </c>
      <c r="P34" s="368">
        <v>450000</v>
      </c>
      <c r="Q34" s="241">
        <v>10</v>
      </c>
      <c r="R34" s="744"/>
      <c r="S34" s="744"/>
      <c r="T34" s="205"/>
      <c r="U34" s="206">
        <v>10</v>
      </c>
      <c r="V34" s="206"/>
      <c r="W34" s="207">
        <v>450000</v>
      </c>
      <c r="X34" s="208">
        <f t="shared" si="1"/>
        <v>0</v>
      </c>
    </row>
    <row r="35" spans="2:24" ht="12.75">
      <c r="B35" s="137">
        <v>11</v>
      </c>
      <c r="C35" s="140">
        <v>40995</v>
      </c>
      <c r="D35" s="614">
        <v>1</v>
      </c>
      <c r="E35" s="181">
        <v>61</v>
      </c>
      <c r="F35" s="181">
        <v>613</v>
      </c>
      <c r="G35" s="137"/>
      <c r="H35" s="181">
        <v>1</v>
      </c>
      <c r="I35" s="296" t="s">
        <v>944</v>
      </c>
      <c r="J35" s="762" t="s">
        <v>945</v>
      </c>
      <c r="K35" s="762" t="s">
        <v>946</v>
      </c>
      <c r="L35" s="181"/>
      <c r="M35" s="181" t="s">
        <v>1031</v>
      </c>
      <c r="N35" s="762" t="s">
        <v>571</v>
      </c>
      <c r="O35" s="763">
        <v>2012</v>
      </c>
      <c r="P35" s="714">
        <v>44965</v>
      </c>
      <c r="Q35" s="241">
        <v>5</v>
      </c>
      <c r="R35" s="205">
        <f>IF(Q35=0,"N/A",+P35/Q35)</f>
        <v>8993</v>
      </c>
      <c r="S35" s="205">
        <f>IF(Q35=0,"N/A",+R35/12)</f>
        <v>749.4166666666666</v>
      </c>
      <c r="T35" s="205"/>
      <c r="U35" s="206">
        <v>1</v>
      </c>
      <c r="V35" s="206">
        <v>2</v>
      </c>
      <c r="W35" s="207">
        <f>IF(Q35=0,"N/A",+R35*U35+S35*V35)</f>
        <v>10491.833333333334</v>
      </c>
      <c r="X35" s="208">
        <f t="shared" si="1"/>
        <v>34473.166666666664</v>
      </c>
    </row>
    <row r="36" spans="2:24" ht="12.75">
      <c r="B36" s="137">
        <v>12</v>
      </c>
      <c r="C36" s="162">
        <v>39246</v>
      </c>
      <c r="D36" s="137">
        <v>1</v>
      </c>
      <c r="E36" s="137">
        <v>61</v>
      </c>
      <c r="F36" s="181">
        <v>613</v>
      </c>
      <c r="G36" s="137"/>
      <c r="H36" s="137">
        <v>1</v>
      </c>
      <c r="I36" s="296" t="s">
        <v>1027</v>
      </c>
      <c r="J36" s="188" t="s">
        <v>578</v>
      </c>
      <c r="K36" s="194" t="s">
        <v>581</v>
      </c>
      <c r="L36" s="137" t="s">
        <v>1028</v>
      </c>
      <c r="M36" s="137"/>
      <c r="N36" s="194" t="s">
        <v>569</v>
      </c>
      <c r="O36" s="137">
        <v>2007</v>
      </c>
      <c r="P36" s="428">
        <v>33500</v>
      </c>
      <c r="Q36" s="241">
        <v>5</v>
      </c>
      <c r="R36" s="205"/>
      <c r="S36" s="205">
        <f>IF(Q36=0,"N/A",+R36/12)</f>
        <v>0</v>
      </c>
      <c r="T36" s="205">
        <f>+S25+S26+S27+S28+S29+S30+S32+S33+S34+S35+S36</f>
        <v>21689.416666666668</v>
      </c>
      <c r="U36" s="206">
        <v>7</v>
      </c>
      <c r="V36" s="206"/>
      <c r="W36" s="207">
        <v>33500</v>
      </c>
      <c r="X36" s="208">
        <f t="shared" si="1"/>
        <v>0</v>
      </c>
    </row>
    <row r="37" spans="2:24" ht="15">
      <c r="B37" s="557"/>
      <c r="C37" s="404"/>
      <c r="D37" s="404"/>
      <c r="E37" s="404"/>
      <c r="F37" s="557"/>
      <c r="G37" s="557"/>
      <c r="H37" s="21"/>
      <c r="I37" s="557"/>
      <c r="J37" s="212"/>
      <c r="K37" s="404"/>
      <c r="L37" s="404"/>
      <c r="M37" s="404"/>
      <c r="N37" s="404"/>
      <c r="O37" s="404"/>
      <c r="P37" s="558">
        <f>SUM(P25:P36)</f>
        <v>3010739</v>
      </c>
      <c r="Q37" s="720"/>
      <c r="R37" s="262">
        <f>SUM(R25:R36)</f>
        <v>260273</v>
      </c>
      <c r="S37" s="262">
        <f>SUM(S25:S36)</f>
        <v>21689.416666666668</v>
      </c>
      <c r="T37" s="262">
        <f>SUM(T36)</f>
        <v>21689.416666666668</v>
      </c>
      <c r="U37" s="261"/>
      <c r="V37" s="261"/>
      <c r="W37" s="262">
        <f>SUM(W25:W36)</f>
        <v>2745925.8333333335</v>
      </c>
      <c r="X37" s="259">
        <f>SUM(X25:X36)</f>
        <v>264813.1666666667</v>
      </c>
    </row>
    <row r="38" spans="6:10" ht="12.75">
      <c r="F38" s="1"/>
      <c r="G38" s="1"/>
      <c r="H38" s="21"/>
      <c r="I38" s="1"/>
      <c r="J38" s="21"/>
    </row>
    <row r="39" spans="1:23" ht="12.75">
      <c r="A39" s="760" t="s">
        <v>1020</v>
      </c>
      <c r="B39" s="404" t="s">
        <v>1022</v>
      </c>
      <c r="F39" s="1"/>
      <c r="G39" s="1"/>
      <c r="H39" s="21"/>
      <c r="I39" s="1"/>
      <c r="J39" s="21"/>
      <c r="W39" s="80"/>
    </row>
    <row r="40" spans="1:10" ht="12.75">
      <c r="A40" s="760" t="s">
        <v>1020</v>
      </c>
      <c r="B40" s="404" t="s">
        <v>1024</v>
      </c>
      <c r="F40" s="1"/>
      <c r="G40" s="1"/>
      <c r="H40" s="21"/>
      <c r="I40" s="1"/>
      <c r="J40" s="21"/>
    </row>
    <row r="41" spans="1:10" ht="12.75">
      <c r="A41" s="760" t="s">
        <v>1020</v>
      </c>
      <c r="B41" s="404" t="s">
        <v>1023</v>
      </c>
      <c r="F41" s="1"/>
      <c r="G41" s="1"/>
      <c r="H41" s="21"/>
      <c r="I41" s="1"/>
      <c r="J41" s="21"/>
    </row>
    <row r="46" spans="6:10" ht="12.75">
      <c r="F46" s="1"/>
      <c r="G46" s="1"/>
      <c r="H46" s="21"/>
      <c r="I46" s="1"/>
      <c r="J46" s="21"/>
    </row>
    <row r="47" spans="13:14" ht="12.75">
      <c r="M47" s="20"/>
      <c r="N47" s="20"/>
    </row>
    <row r="48" spans="3:20" ht="12.75">
      <c r="C48" s="616" t="s">
        <v>53</v>
      </c>
      <c r="D48" s="813"/>
      <c r="E48" s="813"/>
      <c r="F48" s="813"/>
      <c r="G48" s="813"/>
      <c r="H48" s="48"/>
      <c r="I48" s="118"/>
      <c r="J48" s="118"/>
      <c r="K48" s="119"/>
      <c r="L48" s="282"/>
      <c r="M48" s="23"/>
      <c r="N48" s="20"/>
      <c r="P48" s="282"/>
      <c r="Q48" s="119"/>
      <c r="R48" s="265"/>
      <c r="S48" s="265"/>
      <c r="T48" s="265"/>
    </row>
    <row r="49" spans="3:20" ht="12.75">
      <c r="C49" s="810" t="s">
        <v>52</v>
      </c>
      <c r="D49" s="810"/>
      <c r="E49" s="810"/>
      <c r="F49" s="810"/>
      <c r="G49" s="810"/>
      <c r="H49" s="20"/>
      <c r="I49" s="810" t="s">
        <v>188</v>
      </c>
      <c r="J49" s="810"/>
      <c r="K49" s="810"/>
      <c r="L49" s="810"/>
      <c r="M49" s="50"/>
      <c r="N49" s="50"/>
      <c r="P49" s="810" t="s">
        <v>582</v>
      </c>
      <c r="Q49" s="810"/>
      <c r="R49" s="810"/>
      <c r="S49" s="810"/>
      <c r="T49" s="810"/>
    </row>
    <row r="50" spans="4:17" ht="12.75">
      <c r="D50" s="50"/>
      <c r="E50" s="50"/>
      <c r="F50" s="50"/>
      <c r="H50" s="811"/>
      <c r="I50" s="811"/>
      <c r="K50" s="20"/>
      <c r="L50" s="20"/>
      <c r="M50" s="20"/>
      <c r="N50" s="20"/>
      <c r="P50" s="20"/>
      <c r="Q50" s="20"/>
    </row>
  </sheetData>
  <sheetProtection/>
  <mergeCells count="10">
    <mergeCell ref="C49:G49"/>
    <mergeCell ref="I49:L49"/>
    <mergeCell ref="P49:T49"/>
    <mergeCell ref="H50:I50"/>
    <mergeCell ref="B19:X19"/>
    <mergeCell ref="B15:X15"/>
    <mergeCell ref="B16:X16"/>
    <mergeCell ref="B17:X17"/>
    <mergeCell ref="B18:X18"/>
    <mergeCell ref="D48:G48"/>
  </mergeCells>
  <printOptions/>
  <pageMargins left="0.15763888888888888" right="0.14027777777777778" top="0.2" bottom="0.15" header="0.5118055555555556" footer="0.5118055555555556"/>
  <pageSetup fitToWidth="3"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43"/>
  <sheetViews>
    <sheetView zoomScalePageLayoutView="0" workbookViewId="0" topLeftCell="A13">
      <selection activeCell="A23" sqref="A23:IV23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7.00390625" style="0" customWidth="1"/>
    <col min="4" max="4" width="7.57421875" style="0" customWidth="1"/>
    <col min="5" max="5" width="7.28125" style="0" customWidth="1"/>
    <col min="6" max="7" width="4.57421875" style="0" customWidth="1"/>
    <col min="8" max="8" width="25.00390625" style="0" customWidth="1"/>
    <col min="9" max="9" width="7.00390625" style="0" customWidth="1"/>
    <col min="10" max="10" width="10.7109375" style="0" customWidth="1"/>
    <col min="11" max="11" width="13.57421875" style="0" customWidth="1"/>
    <col min="12" max="12" width="13.8515625" style="0" customWidth="1"/>
    <col min="13" max="13" width="6.00390625" style="0" customWidth="1"/>
    <col min="14" max="14" width="13.57421875" style="0" customWidth="1"/>
    <col min="15" max="16" width="12.28125" style="0" customWidth="1"/>
    <col min="17" max="17" width="7.140625" style="0" customWidth="1"/>
    <col min="18" max="18" width="6.421875" style="0" customWidth="1"/>
    <col min="19" max="19" width="13.8515625" style="0" customWidth="1"/>
    <col min="20" max="20" width="14.5742187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1:12" ht="12.75">
      <c r="A14" s="189" t="s">
        <v>53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20" ht="12.75">
      <c r="A15" s="812" t="s">
        <v>1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2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2" t="s">
        <v>3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4" t="s">
        <v>1066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</row>
    <row r="19" spans="1:12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25.5">
      <c r="A20" s="3" t="s">
        <v>4</v>
      </c>
      <c r="B20" s="3" t="s">
        <v>5</v>
      </c>
      <c r="C20" s="3" t="s">
        <v>6</v>
      </c>
      <c r="D20" s="4" t="s">
        <v>7</v>
      </c>
      <c r="E20" s="4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957</v>
      </c>
      <c r="L20" s="3" t="s">
        <v>15</v>
      </c>
      <c r="M20" s="196" t="s">
        <v>583</v>
      </c>
      <c r="N20" s="197" t="s">
        <v>584</v>
      </c>
      <c r="O20" s="197" t="s">
        <v>585</v>
      </c>
      <c r="P20" s="197"/>
      <c r="Q20" s="198" t="s">
        <v>586</v>
      </c>
      <c r="R20" s="198" t="s">
        <v>587</v>
      </c>
      <c r="S20" s="199" t="s">
        <v>584</v>
      </c>
      <c r="T20" s="197" t="s">
        <v>588</v>
      </c>
    </row>
    <row r="21" spans="1:20" ht="14.25" thickBot="1">
      <c r="A21" s="5"/>
      <c r="B21" s="6"/>
      <c r="C21" s="3" t="s">
        <v>16</v>
      </c>
      <c r="D21" s="7"/>
      <c r="E21" s="8" t="s">
        <v>7</v>
      </c>
      <c r="F21" s="3"/>
      <c r="G21" s="3"/>
      <c r="H21" s="6"/>
      <c r="I21" s="9"/>
      <c r="J21" s="10"/>
      <c r="K21" s="10"/>
      <c r="L21" s="9" t="s">
        <v>17</v>
      </c>
      <c r="M21" s="200" t="s">
        <v>589</v>
      </c>
      <c r="N21" s="201" t="s">
        <v>590</v>
      </c>
      <c r="O21" s="201" t="s">
        <v>591</v>
      </c>
      <c r="P21" s="201"/>
      <c r="Q21" s="202" t="s">
        <v>592</v>
      </c>
      <c r="R21" s="202" t="s">
        <v>593</v>
      </c>
      <c r="S21" s="203" t="s">
        <v>1051</v>
      </c>
      <c r="T21" s="201" t="s">
        <v>594</v>
      </c>
    </row>
    <row r="22" spans="1:20" ht="12.75">
      <c r="A22" s="11">
        <v>1</v>
      </c>
      <c r="B22" s="165">
        <v>2</v>
      </c>
      <c r="C22" s="165">
        <v>3</v>
      </c>
      <c r="D22" s="165">
        <v>4</v>
      </c>
      <c r="E22" s="165">
        <v>5</v>
      </c>
      <c r="F22" s="165">
        <v>6</v>
      </c>
      <c r="G22" s="165">
        <v>7</v>
      </c>
      <c r="H22" s="165">
        <v>8</v>
      </c>
      <c r="I22" s="165">
        <v>9</v>
      </c>
      <c r="J22" s="165">
        <v>10</v>
      </c>
      <c r="K22" s="165">
        <v>11</v>
      </c>
      <c r="L22" s="165">
        <v>12</v>
      </c>
      <c r="M22" s="291">
        <v>13</v>
      </c>
      <c r="N22" s="291">
        <v>14</v>
      </c>
      <c r="O22" s="291">
        <v>15</v>
      </c>
      <c r="P22" s="291"/>
      <c r="Q22" s="291">
        <v>16</v>
      </c>
      <c r="R22" s="291">
        <v>17</v>
      </c>
      <c r="S22" s="291">
        <v>18</v>
      </c>
      <c r="T22" s="291">
        <v>19</v>
      </c>
    </row>
    <row r="23" spans="1:20" ht="12.75">
      <c r="A23" s="617">
        <v>1</v>
      </c>
      <c r="B23" s="136">
        <v>40633</v>
      </c>
      <c r="C23" s="192">
        <v>6</v>
      </c>
      <c r="D23" s="125">
        <v>61</v>
      </c>
      <c r="E23" s="463">
        <v>616</v>
      </c>
      <c r="F23" s="138"/>
      <c r="G23" s="124">
        <v>1</v>
      </c>
      <c r="H23" s="281" t="s">
        <v>802</v>
      </c>
      <c r="I23" s="619"/>
      <c r="J23" s="137" t="s">
        <v>102</v>
      </c>
      <c r="K23" s="124" t="s">
        <v>55</v>
      </c>
      <c r="L23" s="256">
        <v>18755.04</v>
      </c>
      <c r="M23" s="247">
        <v>3</v>
      </c>
      <c r="N23" s="209">
        <f aca="true" t="shared" si="0" ref="N23:N29">IF(M23=0,"N/A",+L23/M23)</f>
        <v>6251.68</v>
      </c>
      <c r="O23" s="209">
        <f aca="true" t="shared" si="1" ref="O23:O29">IF(M23=0,"N/A",+N23/12)</f>
        <v>520.9733333333334</v>
      </c>
      <c r="P23" s="209">
        <f>+O23</f>
        <v>520.9733333333334</v>
      </c>
      <c r="Q23" s="210">
        <v>2</v>
      </c>
      <c r="R23" s="210">
        <v>2</v>
      </c>
      <c r="S23" s="222">
        <f aca="true" t="shared" si="2" ref="S23:S29">IF(M23=0,"N/A",+N23*Q23+O23*R23)</f>
        <v>13545.306666666667</v>
      </c>
      <c r="T23" s="223">
        <f aca="true" t="shared" si="3" ref="T23:T29">IF(M23=0,"N/A",+L23-S23)</f>
        <v>5209.733333333334</v>
      </c>
    </row>
    <row r="24" spans="1:20" ht="12.75">
      <c r="A24" s="617">
        <v>2</v>
      </c>
      <c r="B24" s="136">
        <v>40833</v>
      </c>
      <c r="C24" s="192">
        <v>6</v>
      </c>
      <c r="D24" s="125">
        <v>61</v>
      </c>
      <c r="E24" s="464">
        <v>617</v>
      </c>
      <c r="F24" s="138"/>
      <c r="G24" s="124">
        <v>1</v>
      </c>
      <c r="H24" s="281" t="s">
        <v>56</v>
      </c>
      <c r="I24" s="619"/>
      <c r="J24" s="137" t="s">
        <v>106</v>
      </c>
      <c r="K24" s="124" t="s">
        <v>55</v>
      </c>
      <c r="L24" s="256">
        <v>1180</v>
      </c>
      <c r="M24" s="247">
        <v>5</v>
      </c>
      <c r="N24" s="209">
        <f t="shared" si="0"/>
        <v>236</v>
      </c>
      <c r="O24" s="209">
        <f t="shared" si="1"/>
        <v>19.666666666666668</v>
      </c>
      <c r="P24" s="209"/>
      <c r="Q24" s="210">
        <v>1</v>
      </c>
      <c r="R24" s="210">
        <v>7</v>
      </c>
      <c r="S24" s="222">
        <f t="shared" si="2"/>
        <v>373.6666666666667</v>
      </c>
      <c r="T24" s="223">
        <f t="shared" si="3"/>
        <v>806.3333333333333</v>
      </c>
    </row>
    <row r="25" spans="1:20" ht="12.75">
      <c r="A25" s="617">
        <v>3</v>
      </c>
      <c r="B25" s="136">
        <v>36910</v>
      </c>
      <c r="C25" s="192">
        <v>6</v>
      </c>
      <c r="D25" s="130">
        <v>61</v>
      </c>
      <c r="E25" s="470">
        <v>617</v>
      </c>
      <c r="F25" s="124"/>
      <c r="G25" s="124">
        <v>1</v>
      </c>
      <c r="H25" s="138" t="s">
        <v>40</v>
      </c>
      <c r="I25" s="124"/>
      <c r="J25" s="124" t="s">
        <v>19</v>
      </c>
      <c r="K25" s="124" t="s">
        <v>55</v>
      </c>
      <c r="L25" s="128">
        <v>1500</v>
      </c>
      <c r="M25" s="247">
        <v>10</v>
      </c>
      <c r="N25" s="743"/>
      <c r="O25" s="743"/>
      <c r="P25" s="209"/>
      <c r="Q25" s="210">
        <v>10</v>
      </c>
      <c r="R25" s="210"/>
      <c r="S25" s="222">
        <v>1500</v>
      </c>
      <c r="T25" s="223">
        <f t="shared" si="3"/>
        <v>0</v>
      </c>
    </row>
    <row r="26" spans="1:20" ht="12.75">
      <c r="A26" s="617">
        <v>4</v>
      </c>
      <c r="B26" s="136">
        <v>39539</v>
      </c>
      <c r="C26" s="192">
        <v>6</v>
      </c>
      <c r="D26" s="130">
        <v>61</v>
      </c>
      <c r="E26" s="470">
        <v>617</v>
      </c>
      <c r="F26" s="124"/>
      <c r="G26" s="124">
        <v>1</v>
      </c>
      <c r="H26" s="138" t="s">
        <v>57</v>
      </c>
      <c r="I26" s="124"/>
      <c r="J26" s="124" t="s">
        <v>19</v>
      </c>
      <c r="K26" s="124" t="s">
        <v>55</v>
      </c>
      <c r="L26" s="139">
        <v>14060.13</v>
      </c>
      <c r="M26" s="247">
        <v>10</v>
      </c>
      <c r="N26" s="209">
        <f t="shared" si="0"/>
        <v>1406.013</v>
      </c>
      <c r="O26" s="209">
        <f t="shared" si="1"/>
        <v>117.16775</v>
      </c>
      <c r="P26" s="209"/>
      <c r="Q26" s="210">
        <v>5</v>
      </c>
      <c r="R26" s="210">
        <v>1</v>
      </c>
      <c r="S26" s="222">
        <f t="shared" si="2"/>
        <v>7147.232749999999</v>
      </c>
      <c r="T26" s="223">
        <f t="shared" si="3"/>
        <v>6912.89725</v>
      </c>
    </row>
    <row r="27" spans="1:20" ht="12.75">
      <c r="A27" s="617">
        <v>5</v>
      </c>
      <c r="B27" s="136">
        <v>38352</v>
      </c>
      <c r="C27" s="192">
        <v>6</v>
      </c>
      <c r="D27" s="130">
        <v>61</v>
      </c>
      <c r="E27" s="470">
        <v>617</v>
      </c>
      <c r="F27" s="124"/>
      <c r="G27" s="124">
        <v>1</v>
      </c>
      <c r="H27" s="138" t="s">
        <v>58</v>
      </c>
      <c r="I27" s="124"/>
      <c r="J27" s="124"/>
      <c r="K27" s="124" t="s">
        <v>55</v>
      </c>
      <c r="L27" s="128">
        <v>2500</v>
      </c>
      <c r="M27" s="247">
        <v>10</v>
      </c>
      <c r="N27" s="209">
        <f t="shared" si="0"/>
        <v>250</v>
      </c>
      <c r="O27" s="209">
        <f t="shared" si="1"/>
        <v>20.833333333333332</v>
      </c>
      <c r="P27" s="209"/>
      <c r="Q27" s="210">
        <v>8</v>
      </c>
      <c r="R27" s="210">
        <v>5</v>
      </c>
      <c r="S27" s="222">
        <f t="shared" si="2"/>
        <v>2104.1666666666665</v>
      </c>
      <c r="T27" s="223">
        <f t="shared" si="3"/>
        <v>395.8333333333335</v>
      </c>
    </row>
    <row r="28" spans="1:20" ht="12.75">
      <c r="A28" s="617">
        <v>6</v>
      </c>
      <c r="B28" s="136">
        <v>39660</v>
      </c>
      <c r="C28" s="192">
        <v>6</v>
      </c>
      <c r="D28" s="130">
        <v>61</v>
      </c>
      <c r="E28" s="470">
        <v>617</v>
      </c>
      <c r="F28" s="124"/>
      <c r="G28" s="124">
        <v>1</v>
      </c>
      <c r="H28" s="138" t="s">
        <v>59</v>
      </c>
      <c r="I28" s="124"/>
      <c r="J28" s="124" t="s">
        <v>19</v>
      </c>
      <c r="K28" s="124" t="s">
        <v>55</v>
      </c>
      <c r="L28" s="128">
        <v>14662.4</v>
      </c>
      <c r="M28" s="247">
        <v>10</v>
      </c>
      <c r="N28" s="209">
        <f t="shared" si="0"/>
        <v>1466.24</v>
      </c>
      <c r="O28" s="209">
        <f t="shared" si="1"/>
        <v>122.18666666666667</v>
      </c>
      <c r="P28" s="209"/>
      <c r="Q28" s="210">
        <v>4</v>
      </c>
      <c r="R28" s="210">
        <v>10</v>
      </c>
      <c r="S28" s="222">
        <f t="shared" si="2"/>
        <v>7086.826666666667</v>
      </c>
      <c r="T28" s="223">
        <f t="shared" si="3"/>
        <v>7575.573333333333</v>
      </c>
    </row>
    <row r="29" spans="1:20" ht="12.75">
      <c r="A29" s="617">
        <v>7</v>
      </c>
      <c r="B29" s="136">
        <v>39660</v>
      </c>
      <c r="C29" s="192">
        <v>6</v>
      </c>
      <c r="D29" s="130">
        <v>61</v>
      </c>
      <c r="E29" s="470">
        <v>617</v>
      </c>
      <c r="F29" s="124"/>
      <c r="G29" s="124">
        <v>1</v>
      </c>
      <c r="H29" s="138" t="s">
        <v>60</v>
      </c>
      <c r="I29" s="124"/>
      <c r="J29" s="124" t="s">
        <v>19</v>
      </c>
      <c r="K29" s="124" t="s">
        <v>55</v>
      </c>
      <c r="L29" s="128">
        <v>12249.6</v>
      </c>
      <c r="M29" s="247">
        <v>10</v>
      </c>
      <c r="N29" s="209">
        <f t="shared" si="0"/>
        <v>1224.96</v>
      </c>
      <c r="O29" s="209">
        <f t="shared" si="1"/>
        <v>102.08</v>
      </c>
      <c r="P29" s="209"/>
      <c r="Q29" s="210">
        <v>4</v>
      </c>
      <c r="R29" s="210">
        <v>9</v>
      </c>
      <c r="S29" s="222">
        <f t="shared" si="2"/>
        <v>5818.56</v>
      </c>
      <c r="T29" s="223">
        <f t="shared" si="3"/>
        <v>6431.04</v>
      </c>
    </row>
    <row r="30" spans="1:20" ht="12.75">
      <c r="A30" s="617">
        <v>8</v>
      </c>
      <c r="B30" s="134">
        <v>41082</v>
      </c>
      <c r="C30" s="192">
        <v>6</v>
      </c>
      <c r="D30" s="125">
        <v>61</v>
      </c>
      <c r="E30" s="464">
        <v>617</v>
      </c>
      <c r="F30" s="126"/>
      <c r="G30" s="124">
        <v>2</v>
      </c>
      <c r="H30" s="126" t="s">
        <v>958</v>
      </c>
      <c r="I30" s="124"/>
      <c r="J30" s="124"/>
      <c r="K30" s="124" t="s">
        <v>55</v>
      </c>
      <c r="L30" s="128">
        <v>6264</v>
      </c>
      <c r="M30" s="247">
        <v>10</v>
      </c>
      <c r="N30" s="209">
        <f>IF(M30=0,"N/A",+L30/M30)</f>
        <v>626.4</v>
      </c>
      <c r="O30" s="209">
        <f>IF(M30=0,"N/A",+N30/12)</f>
        <v>52.199999999999996</v>
      </c>
      <c r="P30" s="209"/>
      <c r="Q30" s="210"/>
      <c r="R30" s="210">
        <v>11</v>
      </c>
      <c r="S30" s="222">
        <v>4500</v>
      </c>
      <c r="T30" s="223">
        <f>IF(M30=0,"N/A",+L30-S30)</f>
        <v>1764</v>
      </c>
    </row>
    <row r="31" spans="1:20" ht="12.75">
      <c r="A31" s="617">
        <v>9</v>
      </c>
      <c r="B31" s="136">
        <v>41445</v>
      </c>
      <c r="C31" s="192">
        <v>6</v>
      </c>
      <c r="D31" s="125">
        <v>61</v>
      </c>
      <c r="E31" s="464">
        <v>617</v>
      </c>
      <c r="F31" s="138"/>
      <c r="G31" s="124">
        <v>1</v>
      </c>
      <c r="H31" s="281" t="s">
        <v>56</v>
      </c>
      <c r="I31" s="619"/>
      <c r="J31" s="137" t="s">
        <v>25</v>
      </c>
      <c r="K31" s="133" t="s">
        <v>1067</v>
      </c>
      <c r="L31" s="256">
        <v>3684.81</v>
      </c>
      <c r="M31" s="247">
        <v>5</v>
      </c>
      <c r="N31" s="209">
        <f>IF(M31=0,"N/A",+L31/M31)</f>
        <v>736.962</v>
      </c>
      <c r="O31" s="209">
        <f>IF(M31=0,"N/A",+N31/12)</f>
        <v>61.4135</v>
      </c>
      <c r="P31" s="209"/>
      <c r="Q31" s="210"/>
      <c r="R31" s="210"/>
      <c r="S31" s="222">
        <f>IF(M31=0,"N/A",+N31*Q31+O31*R31)</f>
        <v>0</v>
      </c>
      <c r="T31" s="223">
        <f>IF(M31=0,"N/A",+L31-S31)</f>
        <v>3684.81</v>
      </c>
    </row>
    <row r="32" spans="1:20" ht="12.75">
      <c r="A32" s="617">
        <v>10</v>
      </c>
      <c r="B32" s="136">
        <v>41455</v>
      </c>
      <c r="C32" s="192">
        <v>6</v>
      </c>
      <c r="D32" s="510">
        <v>61</v>
      </c>
      <c r="E32" s="473">
        <v>617</v>
      </c>
      <c r="F32" s="32"/>
      <c r="G32" s="32">
        <v>1</v>
      </c>
      <c r="H32" s="33" t="s">
        <v>40</v>
      </c>
      <c r="I32" s="32">
        <v>24146</v>
      </c>
      <c r="J32" s="33" t="s">
        <v>1068</v>
      </c>
      <c r="K32" s="133" t="s">
        <v>1067</v>
      </c>
      <c r="L32" s="58">
        <v>6579.68</v>
      </c>
      <c r="M32" s="553">
        <v>10</v>
      </c>
      <c r="N32" s="209">
        <f>IF(M32=0,"N/A",+L32/M32)</f>
        <v>657.9680000000001</v>
      </c>
      <c r="O32" s="209">
        <f>IF(M32=0,"N/A",+N32/12)</f>
        <v>54.83066666666667</v>
      </c>
      <c r="P32" s="549"/>
      <c r="Q32" s="550"/>
      <c r="R32" s="554"/>
      <c r="S32" s="222">
        <f>IF(M32=0,"N/A",+N32*Q32+O32*R32)</f>
        <v>0</v>
      </c>
      <c r="T32" s="552">
        <f>IF(M32=0,"N/A",+L32-S32)</f>
        <v>6579.68</v>
      </c>
    </row>
    <row r="33" spans="1:20" ht="12.75">
      <c r="A33" s="617">
        <v>11</v>
      </c>
      <c r="B33" s="136">
        <v>41455</v>
      </c>
      <c r="C33" s="192">
        <v>6</v>
      </c>
      <c r="D33" s="130">
        <v>61</v>
      </c>
      <c r="E33" s="470">
        <v>617</v>
      </c>
      <c r="F33" s="126"/>
      <c r="G33" s="125">
        <v>1</v>
      </c>
      <c r="H33" s="127" t="s">
        <v>402</v>
      </c>
      <c r="I33" s="127">
        <v>39163</v>
      </c>
      <c r="J33" s="126" t="s">
        <v>1069</v>
      </c>
      <c r="K33" s="133" t="s">
        <v>1067</v>
      </c>
      <c r="L33" s="128">
        <v>10170</v>
      </c>
      <c r="M33" s="247">
        <v>10</v>
      </c>
      <c r="N33" s="209">
        <f>IF(M33=0,"N/A",+L33/M33)</f>
        <v>1017</v>
      </c>
      <c r="O33" s="209">
        <f>IF(M33=0,"N/A",+N33/12)</f>
        <v>84.75</v>
      </c>
      <c r="P33" s="222"/>
      <c r="Q33" s="210"/>
      <c r="R33" s="210"/>
      <c r="S33" s="222">
        <f>IF(M33=0,"N/A",+N33*Q33+O33*R33)</f>
        <v>0</v>
      </c>
      <c r="T33" s="223">
        <f>IF(M33=0,"N/A",+L33-S33)</f>
        <v>10170</v>
      </c>
    </row>
    <row r="34" spans="1:20" ht="12.75">
      <c r="A34" s="618">
        <v>9</v>
      </c>
      <c r="B34" s="136">
        <v>36085</v>
      </c>
      <c r="C34" s="192">
        <v>6</v>
      </c>
      <c r="D34" s="125">
        <v>61</v>
      </c>
      <c r="E34" s="464">
        <v>617</v>
      </c>
      <c r="F34" s="126"/>
      <c r="G34" s="125">
        <v>2</v>
      </c>
      <c r="H34" s="126" t="s">
        <v>51</v>
      </c>
      <c r="I34" s="126"/>
      <c r="J34" s="126"/>
      <c r="K34" s="124" t="s">
        <v>55</v>
      </c>
      <c r="L34" s="236">
        <v>800</v>
      </c>
      <c r="M34" s="247">
        <v>10</v>
      </c>
      <c r="N34" s="743"/>
      <c r="O34" s="743"/>
      <c r="P34" s="209">
        <f>+O24+O25+O26+O27+O28+O29+O30+O31+O32+O33</f>
        <v>635.1285833333334</v>
      </c>
      <c r="Q34" s="210">
        <v>10</v>
      </c>
      <c r="R34" s="210"/>
      <c r="S34" s="222">
        <v>800</v>
      </c>
      <c r="T34" s="223">
        <f>IF(M34=0,"N/A",+L34-S34)</f>
        <v>0</v>
      </c>
    </row>
    <row r="35" spans="2:20" ht="15">
      <c r="B35" s="31"/>
      <c r="F35" s="1"/>
      <c r="G35" s="1"/>
      <c r="H35" s="21"/>
      <c r="I35" s="1"/>
      <c r="J35" s="21"/>
      <c r="L35" s="389">
        <f>SUM(L23:L34)</f>
        <v>92405.66</v>
      </c>
      <c r="M35" s="240"/>
      <c r="N35" s="260">
        <f>SUM(N23:N34)</f>
        <v>13873.223</v>
      </c>
      <c r="O35" s="260">
        <f>SUM(O23:O34)</f>
        <v>1156.1019166666667</v>
      </c>
      <c r="P35" s="260">
        <f>SUM(P23:P34)</f>
        <v>1156.1019166666667</v>
      </c>
      <c r="Q35" s="261"/>
      <c r="R35" s="261"/>
      <c r="S35" s="262">
        <f>SUM(S23:S34)</f>
        <v>42875.75941666667</v>
      </c>
      <c r="T35" s="263">
        <f>SUM(T23:T34)</f>
        <v>49529.900583333336</v>
      </c>
    </row>
    <row r="36" spans="6:16" ht="12.75">
      <c r="F36" s="1"/>
      <c r="G36" s="1"/>
      <c r="H36" s="21"/>
      <c r="I36" s="1"/>
      <c r="J36" s="21"/>
      <c r="N36" s="20"/>
      <c r="O36" s="20"/>
      <c r="P36" s="20"/>
    </row>
    <row r="37" spans="6:20" ht="12.75">
      <c r="F37" s="1"/>
      <c r="G37" s="1"/>
      <c r="H37" s="21"/>
      <c r="I37" s="1"/>
      <c r="J37" s="21"/>
      <c r="T37" s="80"/>
    </row>
    <row r="38" spans="6:19" ht="12.75">
      <c r="F38" s="1"/>
      <c r="G38" s="1"/>
      <c r="H38" s="21"/>
      <c r="I38" s="1"/>
      <c r="J38" s="21"/>
      <c r="S38" s="80"/>
    </row>
    <row r="39" spans="6:10" ht="12.75">
      <c r="F39" s="1"/>
      <c r="G39" s="1"/>
      <c r="H39" s="21"/>
      <c r="I39" s="1"/>
      <c r="J39" s="21"/>
    </row>
    <row r="40" spans="7:11" ht="12.75">
      <c r="G40" s="1"/>
      <c r="H40" s="1"/>
      <c r="I40" s="21"/>
      <c r="J40" s="1"/>
      <c r="K40" s="21"/>
    </row>
    <row r="41" spans="3:20" ht="12.75">
      <c r="C41" s="265"/>
      <c r="D41" s="813"/>
      <c r="E41" s="813"/>
      <c r="F41" s="813"/>
      <c r="G41" s="813"/>
      <c r="H41" s="48"/>
      <c r="I41" s="118"/>
      <c r="J41" s="118"/>
      <c r="K41" s="119"/>
      <c r="L41" s="282"/>
      <c r="M41" s="23"/>
      <c r="N41" s="20"/>
      <c r="P41" s="282"/>
      <c r="Q41" s="119"/>
      <c r="R41" s="265"/>
      <c r="S41" s="265"/>
      <c r="T41" s="265"/>
    </row>
    <row r="42" spans="3:20" ht="12.75">
      <c r="C42" s="810" t="s">
        <v>52</v>
      </c>
      <c r="D42" s="810"/>
      <c r="E42" s="810"/>
      <c r="F42" s="810"/>
      <c r="G42" s="810"/>
      <c r="H42" s="20"/>
      <c r="I42" s="810" t="s">
        <v>188</v>
      </c>
      <c r="J42" s="810"/>
      <c r="K42" s="810"/>
      <c r="L42" s="810"/>
      <c r="M42" s="50"/>
      <c r="N42" s="50"/>
      <c r="P42" s="810" t="s">
        <v>582</v>
      </c>
      <c r="Q42" s="810"/>
      <c r="R42" s="810"/>
      <c r="S42" s="810"/>
      <c r="T42" s="810"/>
    </row>
    <row r="43" spans="6:10" ht="12.75">
      <c r="F43" s="1"/>
      <c r="G43" s="1"/>
      <c r="H43" s="21"/>
      <c r="I43" s="1"/>
      <c r="J43" s="21"/>
    </row>
  </sheetData>
  <sheetProtection/>
  <mergeCells count="8">
    <mergeCell ref="I42:L42"/>
    <mergeCell ref="P42:T42"/>
    <mergeCell ref="A15:T15"/>
    <mergeCell ref="A16:T16"/>
    <mergeCell ref="A17:T17"/>
    <mergeCell ref="A18:T18"/>
    <mergeCell ref="D41:G41"/>
    <mergeCell ref="C42:G42"/>
  </mergeCells>
  <printOptions horizontalCentered="1"/>
  <pageMargins left="0" right="0.14" top="0.53" bottom="0.58" header="0.5118055555555556" footer="0.5118055555555556"/>
  <pageSetup fitToWidth="3" horizontalDpi="300" verticalDpi="300" orientation="landscape" paperSize="9" scale="6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7:S38"/>
  <sheetViews>
    <sheetView zoomScalePageLayoutView="0" workbookViewId="0" topLeftCell="A8">
      <selection activeCell="N12" sqref="N12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7.140625" style="0" customWidth="1"/>
    <col min="4" max="4" width="7.57421875" style="0" customWidth="1"/>
    <col min="5" max="5" width="7.7109375" style="0" customWidth="1"/>
    <col min="6" max="6" width="18.00390625" style="0" customWidth="1"/>
    <col min="7" max="7" width="30.7109375" style="0" customWidth="1"/>
    <col min="8" max="8" width="29.28125" style="0" customWidth="1"/>
    <col min="9" max="9" width="11.7109375" style="0" customWidth="1"/>
    <col min="10" max="10" width="20.28125" style="0" customWidth="1"/>
    <col min="11" max="11" width="12.8515625" style="0" customWidth="1"/>
    <col min="12" max="12" width="15.28125" style="0" customWidth="1"/>
  </cols>
  <sheetData>
    <row r="7" spans="3:6" ht="12.75">
      <c r="C7" s="56"/>
      <c r="D7" s="56"/>
      <c r="E7" s="56"/>
      <c r="F7" s="1"/>
    </row>
    <row r="8" spans="3:6" ht="12.75">
      <c r="C8" s="56"/>
      <c r="D8" s="56"/>
      <c r="E8" s="56"/>
      <c r="F8" s="1"/>
    </row>
    <row r="9" spans="3:6" ht="12.75">
      <c r="C9" s="56"/>
      <c r="D9" s="56"/>
      <c r="E9" s="56"/>
      <c r="F9" s="1"/>
    </row>
    <row r="10" spans="3:6" ht="12.75">
      <c r="C10" s="56"/>
      <c r="D10" s="56"/>
      <c r="E10" s="56"/>
      <c r="F10" s="1"/>
    </row>
    <row r="11" spans="3:6" ht="12.75">
      <c r="C11" s="56"/>
      <c r="D11" s="56"/>
      <c r="E11" s="56"/>
      <c r="F11" s="1"/>
    </row>
    <row r="12" spans="1:12" ht="12.75">
      <c r="A12" s="814" t="s">
        <v>0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</row>
    <row r="13" spans="1:12" ht="12.75">
      <c r="A13" s="814" t="s">
        <v>1</v>
      </c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</row>
    <row r="14" spans="1:12" ht="12.75">
      <c r="A14" s="814" t="s">
        <v>715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</row>
    <row r="15" spans="1:12" ht="12.75">
      <c r="A15" s="814" t="s">
        <v>3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</row>
    <row r="16" spans="5:7" ht="12.75">
      <c r="E16" s="1"/>
      <c r="F16" s="21"/>
      <c r="G16" s="1"/>
    </row>
    <row r="17" spans="5:7" ht="12.75">
      <c r="E17" s="1"/>
      <c r="F17" s="21"/>
      <c r="G17" s="1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ht="12.75">
      <c r="A19" s="156" t="s">
        <v>4</v>
      </c>
      <c r="B19" s="156" t="s">
        <v>5</v>
      </c>
      <c r="C19" s="153" t="s">
        <v>6</v>
      </c>
      <c r="D19" s="185" t="s">
        <v>7</v>
      </c>
      <c r="E19" s="185" t="s">
        <v>8</v>
      </c>
      <c r="F19" s="156" t="s">
        <v>719</v>
      </c>
      <c r="G19" s="156" t="s">
        <v>11</v>
      </c>
      <c r="H19" s="156" t="s">
        <v>14</v>
      </c>
      <c r="I19" s="156" t="s">
        <v>724</v>
      </c>
      <c r="J19" s="156" t="s">
        <v>723</v>
      </c>
      <c r="K19" s="156" t="s">
        <v>726</v>
      </c>
      <c r="L19" s="369" t="s">
        <v>607</v>
      </c>
    </row>
    <row r="20" spans="1:12" ht="12.75">
      <c r="A20" s="156"/>
      <c r="B20" s="152" t="s">
        <v>722</v>
      </c>
      <c r="C20" s="186"/>
      <c r="D20" s="186"/>
      <c r="E20" s="153" t="s">
        <v>7</v>
      </c>
      <c r="F20" s="156" t="s">
        <v>720</v>
      </c>
      <c r="G20" s="152"/>
      <c r="H20" s="190"/>
      <c r="I20" s="150" t="s">
        <v>716</v>
      </c>
      <c r="J20" s="150" t="s">
        <v>716</v>
      </c>
      <c r="K20" s="150" t="s">
        <v>727</v>
      </c>
      <c r="L20" s="341" t="s">
        <v>606</v>
      </c>
    </row>
    <row r="21" spans="1:12" ht="12.75">
      <c r="A21" s="122">
        <v>1</v>
      </c>
      <c r="B21" s="150">
        <v>2</v>
      </c>
      <c r="C21" s="154">
        <v>3</v>
      </c>
      <c r="D21" s="154">
        <v>4</v>
      </c>
      <c r="E21" s="154">
        <v>5</v>
      </c>
      <c r="F21" s="150">
        <v>6</v>
      </c>
      <c r="G21" s="150">
        <v>7</v>
      </c>
      <c r="H21" s="150">
        <v>8</v>
      </c>
      <c r="I21" s="150">
        <v>9</v>
      </c>
      <c r="J21" s="150">
        <v>10</v>
      </c>
      <c r="K21" s="122">
        <v>11</v>
      </c>
      <c r="L21" s="122">
        <v>12</v>
      </c>
    </row>
    <row r="22" spans="1:12" ht="12.75">
      <c r="A22" s="122">
        <v>1</v>
      </c>
      <c r="B22" s="140">
        <v>38567</v>
      </c>
      <c r="C22" s="160" t="s">
        <v>714</v>
      </c>
      <c r="D22" s="181">
        <v>63</v>
      </c>
      <c r="E22" s="286">
        <v>635</v>
      </c>
      <c r="F22" s="368" t="s">
        <v>721</v>
      </c>
      <c r="G22" s="370" t="s">
        <v>716</v>
      </c>
      <c r="H22" s="131" t="s">
        <v>1</v>
      </c>
      <c r="I22" s="191" t="s">
        <v>725</v>
      </c>
      <c r="J22" s="289">
        <v>4992660000</v>
      </c>
      <c r="K22" s="281" t="s">
        <v>728</v>
      </c>
      <c r="L22" s="281" t="s">
        <v>729</v>
      </c>
    </row>
    <row r="23" spans="1:12" ht="12.75">
      <c r="A23" s="129"/>
      <c r="B23" s="129"/>
      <c r="C23" s="129"/>
      <c r="D23" s="129"/>
      <c r="E23" s="129"/>
      <c r="F23" s="129"/>
      <c r="G23" s="129" t="s">
        <v>717</v>
      </c>
      <c r="H23" s="129"/>
      <c r="I23" s="129"/>
      <c r="J23" s="129"/>
      <c r="K23" s="129"/>
      <c r="L23" s="129"/>
    </row>
    <row r="24" spans="1:12" ht="12.75">
      <c r="A24" s="129"/>
      <c r="B24" s="129"/>
      <c r="C24" s="129"/>
      <c r="D24" s="129"/>
      <c r="E24" s="129"/>
      <c r="F24" s="129"/>
      <c r="G24" s="129" t="s">
        <v>718</v>
      </c>
      <c r="H24" s="129"/>
      <c r="I24" s="129"/>
      <c r="J24" s="129"/>
      <c r="K24" s="129"/>
      <c r="L24" s="129"/>
    </row>
    <row r="29" ht="12.75">
      <c r="G29" t="s">
        <v>1049</v>
      </c>
    </row>
    <row r="30" spans="5:7" ht="12.75">
      <c r="E30" s="1"/>
      <c r="F30" s="21"/>
      <c r="G30" s="1"/>
    </row>
    <row r="31" spans="5:7" ht="12.75">
      <c r="E31" s="1"/>
      <c r="F31" s="21"/>
      <c r="G31" s="1"/>
    </row>
    <row r="32" spans="5:9" ht="12.75">
      <c r="E32" s="1"/>
      <c r="F32" s="1"/>
      <c r="G32" s="21"/>
      <c r="H32" s="1"/>
      <c r="I32" s="21"/>
    </row>
    <row r="33" spans="5:9" ht="12.75">
      <c r="E33" s="1"/>
      <c r="F33" s="1"/>
      <c r="G33" s="21"/>
      <c r="H33" s="1"/>
      <c r="I33" s="21"/>
    </row>
    <row r="34" spans="7:19" ht="12.75">
      <c r="G34" s="4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817" t="s">
        <v>53</v>
      </c>
      <c r="B35" s="817"/>
      <c r="C35" s="817"/>
      <c r="D35" s="817"/>
      <c r="E35" s="817"/>
      <c r="F35" s="697"/>
      <c r="G35" s="818"/>
      <c r="H35" s="818"/>
      <c r="I35" s="55"/>
      <c r="J35" s="818"/>
      <c r="K35" s="818"/>
      <c r="L35" s="818"/>
      <c r="M35" s="20"/>
      <c r="N35" s="20"/>
      <c r="O35" s="698"/>
      <c r="P35" s="23"/>
      <c r="Q35" s="20"/>
      <c r="R35" s="20"/>
      <c r="S35" s="20"/>
    </row>
    <row r="36" spans="1:19" ht="12.75">
      <c r="A36" s="811" t="s">
        <v>52</v>
      </c>
      <c r="B36" s="811"/>
      <c r="C36" s="811"/>
      <c r="D36" s="811"/>
      <c r="E36" s="811"/>
      <c r="F36" s="50"/>
      <c r="G36" s="811" t="s">
        <v>188</v>
      </c>
      <c r="H36" s="811"/>
      <c r="I36" s="50"/>
      <c r="J36" s="810" t="s">
        <v>582</v>
      </c>
      <c r="K36" s="810"/>
      <c r="L36" s="810"/>
      <c r="M36" s="50"/>
      <c r="N36" s="50"/>
      <c r="O36" s="811"/>
      <c r="P36" s="811"/>
      <c r="Q36" s="811"/>
      <c r="R36" s="811"/>
      <c r="S36" s="811"/>
    </row>
    <row r="37" spans="3:19" ht="12.75">
      <c r="C37" s="50"/>
      <c r="D37" s="50"/>
      <c r="E37" s="50"/>
      <c r="F37" s="20"/>
      <c r="G37" s="811"/>
      <c r="H37" s="811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6:19" ht="12.75">
      <c r="F38" s="20"/>
      <c r="M38" s="20"/>
      <c r="N38" s="20"/>
      <c r="O38" s="20"/>
      <c r="P38" s="20"/>
      <c r="Q38" s="20"/>
      <c r="R38" s="20"/>
      <c r="S38" s="20"/>
    </row>
  </sheetData>
  <sheetProtection/>
  <mergeCells count="12">
    <mergeCell ref="J36:L36"/>
    <mergeCell ref="J35:L35"/>
    <mergeCell ref="A14:L14"/>
    <mergeCell ref="A15:L15"/>
    <mergeCell ref="A13:L13"/>
    <mergeCell ref="A12:L12"/>
    <mergeCell ref="O36:S36"/>
    <mergeCell ref="G37:H37"/>
    <mergeCell ref="A36:E36"/>
    <mergeCell ref="A35:E35"/>
    <mergeCell ref="G36:H36"/>
    <mergeCell ref="G35:H35"/>
  </mergeCells>
  <printOptions/>
  <pageMargins left="0.52" right="0.14027777777777778" top="0.2" bottom="0.15" header="0.5118055555555556" footer="0.5118055555555556"/>
  <pageSetup fitToWidth="3" horizontalDpi="300" verticalDpi="300" orientation="landscape" paperSize="9" scale="7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73" sqref="C73"/>
    </sheetView>
  </sheetViews>
  <sheetFormatPr defaultColWidth="11.421875" defaultRowHeight="12.75"/>
  <cols>
    <col min="1" max="1" width="13.8515625" style="0" bestFit="1" customWidth="1"/>
    <col min="2" max="2" width="51.28125" style="0" customWidth="1"/>
    <col min="3" max="3" width="51.8515625" style="0" customWidth="1"/>
    <col min="4" max="4" width="33.8515625" style="0" customWidth="1"/>
  </cols>
  <sheetData>
    <row r="1" spans="1:4" ht="12.75">
      <c r="A1" s="819" t="s">
        <v>730</v>
      </c>
      <c r="B1" s="819"/>
      <c r="C1" s="819"/>
      <c r="D1" s="819"/>
    </row>
    <row r="2" spans="1:4" ht="12.75">
      <c r="A2" s="819" t="s">
        <v>731</v>
      </c>
      <c r="B2" s="819"/>
      <c r="C2" s="819"/>
      <c r="D2" s="819"/>
    </row>
    <row r="5" spans="1:4" ht="38.25">
      <c r="A5" s="372" t="s">
        <v>732</v>
      </c>
      <c r="B5" s="373" t="s">
        <v>733</v>
      </c>
      <c r="C5" s="373" t="s">
        <v>734</v>
      </c>
      <c r="D5" s="373" t="s">
        <v>735</v>
      </c>
    </row>
    <row r="6" spans="1:4" ht="15.75">
      <c r="A6" s="374" t="s">
        <v>736</v>
      </c>
      <c r="B6" s="375" t="s">
        <v>737</v>
      </c>
      <c r="C6" s="376"/>
      <c r="D6" s="376"/>
    </row>
    <row r="7" spans="1:4" ht="15.75">
      <c r="A7" s="374" t="s">
        <v>738</v>
      </c>
      <c r="B7" s="375" t="s">
        <v>739</v>
      </c>
      <c r="C7" s="376"/>
      <c r="D7" s="376"/>
    </row>
    <row r="8" spans="1:4" ht="15.75">
      <c r="A8" s="374" t="s">
        <v>740</v>
      </c>
      <c r="B8" s="375" t="s">
        <v>741</v>
      </c>
      <c r="C8" s="376"/>
      <c r="D8" s="376"/>
    </row>
    <row r="9" spans="1:4" ht="15.75">
      <c r="A9" s="374" t="s">
        <v>742</v>
      </c>
      <c r="B9" s="375" t="s">
        <v>743</v>
      </c>
      <c r="C9" s="376"/>
      <c r="D9" s="376"/>
    </row>
    <row r="10" spans="1:4" ht="31.5">
      <c r="A10" s="374" t="s">
        <v>744</v>
      </c>
      <c r="B10" s="375" t="s">
        <v>745</v>
      </c>
      <c r="C10" s="377"/>
      <c r="D10" s="377"/>
    </row>
    <row r="11" spans="1:4" ht="15.75">
      <c r="A11" s="374" t="s">
        <v>792</v>
      </c>
      <c r="B11" s="375"/>
      <c r="C11" s="376" t="s">
        <v>799</v>
      </c>
      <c r="D11" s="377"/>
    </row>
    <row r="12" spans="1:4" ht="15.75">
      <c r="A12" s="374" t="s">
        <v>746</v>
      </c>
      <c r="B12" s="375" t="s">
        <v>747</v>
      </c>
      <c r="C12" s="377"/>
      <c r="D12" s="377"/>
    </row>
    <row r="13" spans="1:4" ht="12.75">
      <c r="A13" s="378" t="s">
        <v>746</v>
      </c>
      <c r="B13" s="384" t="s">
        <v>1029</v>
      </c>
      <c r="C13" s="377"/>
      <c r="D13" s="377"/>
    </row>
    <row r="14" spans="1:4" ht="12.75">
      <c r="A14" s="378" t="s">
        <v>748</v>
      </c>
      <c r="B14" s="376"/>
      <c r="C14" s="376" t="s">
        <v>793</v>
      </c>
      <c r="D14" s="376"/>
    </row>
    <row r="15" spans="1:4" ht="12.75">
      <c r="A15" s="379" t="s">
        <v>751</v>
      </c>
      <c r="B15" s="376"/>
      <c r="C15" s="376"/>
      <c r="D15" s="380" t="s">
        <v>752</v>
      </c>
    </row>
    <row r="16" spans="1:4" ht="12.75">
      <c r="A16" s="379" t="s">
        <v>753</v>
      </c>
      <c r="B16" s="376"/>
      <c r="C16" s="376"/>
      <c r="D16" s="380" t="s">
        <v>754</v>
      </c>
    </row>
    <row r="17" spans="1:4" ht="12.75">
      <c r="A17" s="379" t="s">
        <v>755</v>
      </c>
      <c r="B17" s="376"/>
      <c r="C17" s="376"/>
      <c r="D17" s="380" t="s">
        <v>756</v>
      </c>
    </row>
    <row r="18" spans="1:4" ht="12.75">
      <c r="A18" s="379" t="s">
        <v>757</v>
      </c>
      <c r="B18" s="376"/>
      <c r="C18" s="376"/>
      <c r="D18" s="380" t="s">
        <v>758</v>
      </c>
    </row>
    <row r="19" spans="1:4" ht="12.75">
      <c r="A19" s="378" t="s">
        <v>749</v>
      </c>
      <c r="B19" s="376"/>
      <c r="C19" s="376" t="s">
        <v>750</v>
      </c>
      <c r="D19" s="380"/>
    </row>
    <row r="20" spans="1:4" ht="12.75">
      <c r="A20" s="379" t="s">
        <v>759</v>
      </c>
      <c r="B20" s="376"/>
      <c r="C20" s="376" t="s">
        <v>760</v>
      </c>
      <c r="D20" s="376"/>
    </row>
    <row r="21" spans="1:4" ht="12.75">
      <c r="A21" s="378" t="s">
        <v>761</v>
      </c>
      <c r="B21" s="376"/>
      <c r="C21" s="376" t="s">
        <v>762</v>
      </c>
      <c r="D21" s="376"/>
    </row>
    <row r="22" spans="1:4" ht="12.75">
      <c r="A22" s="379" t="s">
        <v>763</v>
      </c>
      <c r="B22" s="376"/>
      <c r="C22" s="376"/>
      <c r="D22" s="380" t="s">
        <v>764</v>
      </c>
    </row>
    <row r="23" spans="1:4" ht="12.75">
      <c r="A23" s="379" t="s">
        <v>765</v>
      </c>
      <c r="B23" s="376"/>
      <c r="C23" s="376"/>
      <c r="D23" s="380" t="s">
        <v>766</v>
      </c>
    </row>
    <row r="24" spans="1:4" ht="15.75">
      <c r="A24" s="374" t="s">
        <v>767</v>
      </c>
      <c r="B24" s="375" t="s">
        <v>768</v>
      </c>
      <c r="C24" s="377"/>
      <c r="D24" s="381"/>
    </row>
    <row r="25" spans="1:4" ht="15">
      <c r="A25" s="379" t="s">
        <v>769</v>
      </c>
      <c r="B25" s="382"/>
      <c r="C25" s="376" t="s">
        <v>770</v>
      </c>
      <c r="D25" s="380"/>
    </row>
    <row r="26" spans="1:4" ht="15">
      <c r="A26" s="379" t="s">
        <v>771</v>
      </c>
      <c r="B26" s="382"/>
      <c r="C26" s="376" t="s">
        <v>772</v>
      </c>
      <c r="D26" s="380"/>
    </row>
    <row r="27" spans="1:4" ht="15.75">
      <c r="A27" s="374" t="s">
        <v>773</v>
      </c>
      <c r="B27" s="375" t="s">
        <v>774</v>
      </c>
      <c r="C27" s="377"/>
      <c r="D27" s="381"/>
    </row>
    <row r="28" spans="1:4" ht="15">
      <c r="A28" s="379" t="s">
        <v>775</v>
      </c>
      <c r="B28" s="382"/>
      <c r="C28" s="376" t="s">
        <v>867</v>
      </c>
      <c r="D28" s="380"/>
    </row>
    <row r="29" spans="1:4" ht="15">
      <c r="A29" s="379" t="s">
        <v>776</v>
      </c>
      <c r="B29" s="382"/>
      <c r="C29" s="376" t="s">
        <v>777</v>
      </c>
      <c r="D29" s="380"/>
    </row>
    <row r="30" spans="1:4" ht="15">
      <c r="A30" s="379" t="s">
        <v>778</v>
      </c>
      <c r="B30" s="382"/>
      <c r="C30" s="376" t="s">
        <v>779</v>
      </c>
      <c r="D30" s="380"/>
    </row>
    <row r="31" spans="1:4" ht="15">
      <c r="A31" s="379" t="s">
        <v>780</v>
      </c>
      <c r="B31" s="382"/>
      <c r="C31" s="376" t="s">
        <v>781</v>
      </c>
      <c r="D31" s="380"/>
    </row>
    <row r="32" spans="1:4" ht="15">
      <c r="A32" s="379" t="s">
        <v>794</v>
      </c>
      <c r="B32" s="382"/>
      <c r="C32" s="376" t="s">
        <v>800</v>
      </c>
      <c r="D32" s="380"/>
    </row>
    <row r="33" spans="1:4" ht="15">
      <c r="A33" s="379" t="s">
        <v>795</v>
      </c>
      <c r="B33" s="382"/>
      <c r="C33" s="376" t="s">
        <v>673</v>
      </c>
      <c r="D33" s="380"/>
    </row>
    <row r="34" spans="1:4" ht="15.75">
      <c r="A34" s="374" t="s">
        <v>782</v>
      </c>
      <c r="B34" s="375" t="s">
        <v>783</v>
      </c>
      <c r="C34" s="377"/>
      <c r="D34" s="381"/>
    </row>
    <row r="35" spans="1:4" ht="12.75">
      <c r="A35" s="379" t="s">
        <v>784</v>
      </c>
      <c r="B35" s="376"/>
      <c r="C35" s="376" t="s">
        <v>785</v>
      </c>
      <c r="D35" s="380"/>
    </row>
    <row r="36" spans="1:4" ht="25.5">
      <c r="A36" s="379" t="s">
        <v>786</v>
      </c>
      <c r="B36" s="376"/>
      <c r="C36" s="376" t="s">
        <v>787</v>
      </c>
      <c r="D36" s="380"/>
    </row>
    <row r="37" spans="1:4" ht="12.75">
      <c r="A37" s="379" t="s">
        <v>788</v>
      </c>
      <c r="B37" s="376"/>
      <c r="C37" s="376" t="s">
        <v>796</v>
      </c>
      <c r="D37" s="380"/>
    </row>
    <row r="38" spans="1:4" ht="12.75">
      <c r="A38" s="379" t="s">
        <v>789</v>
      </c>
      <c r="B38" s="376"/>
      <c r="C38" s="376" t="s">
        <v>790</v>
      </c>
      <c r="D38" s="380"/>
    </row>
    <row r="39" spans="1:4" ht="15.75">
      <c r="A39" s="383">
        <v>10</v>
      </c>
      <c r="B39" s="375" t="s">
        <v>791</v>
      </c>
      <c r="C39" s="376"/>
      <c r="D39" s="380"/>
    </row>
    <row r="40" spans="1:4" ht="12.75">
      <c r="A40" s="378" t="s">
        <v>798</v>
      </c>
      <c r="B40" s="376"/>
      <c r="C40" s="384" t="s">
        <v>797</v>
      </c>
      <c r="D40" s="380"/>
    </row>
    <row r="41" spans="1:4" ht="12.75">
      <c r="A41" s="376"/>
      <c r="B41" s="376"/>
      <c r="C41" s="376"/>
      <c r="D41" s="376"/>
    </row>
    <row r="43" spans="2:4" ht="12.75">
      <c r="B43" s="265"/>
      <c r="C43" s="367"/>
      <c r="D43" s="230" t="s">
        <v>801</v>
      </c>
    </row>
    <row r="44" spans="2:4" ht="12.75">
      <c r="B44" s="385" t="s">
        <v>52</v>
      </c>
      <c r="C44" s="366" t="s">
        <v>166</v>
      </c>
      <c r="D44" s="211" t="s">
        <v>167</v>
      </c>
    </row>
  </sheetData>
  <sheetProtection/>
  <mergeCells count="2">
    <mergeCell ref="A1:D1"/>
    <mergeCell ref="A2:D2"/>
  </mergeCells>
  <printOptions/>
  <pageMargins left="0.7086614173228347" right="0.7086614173228347" top="0.16" bottom="0.27" header="0.31496062992125984" footer="0.31496062992125984"/>
  <pageSetup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6:G82"/>
  <sheetViews>
    <sheetView zoomScalePageLayoutView="0" workbookViewId="0" topLeftCell="A13">
      <selection activeCell="K82" sqref="K82"/>
    </sheetView>
  </sheetViews>
  <sheetFormatPr defaultColWidth="11.421875" defaultRowHeight="12.75"/>
  <cols>
    <col min="6" max="6" width="12.140625" style="0" customWidth="1"/>
    <col min="7" max="7" width="15.57421875" style="0" customWidth="1"/>
  </cols>
  <sheetData>
    <row r="6" ht="12.75">
      <c r="A6" t="s">
        <v>1035</v>
      </c>
    </row>
    <row r="7" spans="1:2" ht="12.75">
      <c r="A7" t="s">
        <v>7</v>
      </c>
      <c r="B7" t="s">
        <v>1036</v>
      </c>
    </row>
    <row r="9" spans="1:7" ht="12.75">
      <c r="A9">
        <v>1282</v>
      </c>
      <c r="B9" t="s">
        <v>1037</v>
      </c>
      <c r="G9" s="80">
        <v>50527.06</v>
      </c>
    </row>
    <row r="10" spans="1:7" ht="12.75">
      <c r="A10">
        <v>12826</v>
      </c>
      <c r="B10" t="s">
        <v>1038</v>
      </c>
      <c r="G10" s="80">
        <v>7401.63</v>
      </c>
    </row>
    <row r="13" spans="1:2" ht="12.75">
      <c r="A13">
        <v>1283</v>
      </c>
      <c r="B13" t="s">
        <v>1039</v>
      </c>
    </row>
    <row r="14" spans="1:7" ht="12.75">
      <c r="A14">
        <v>12831</v>
      </c>
      <c r="B14" t="s">
        <v>1040</v>
      </c>
      <c r="G14" s="80">
        <v>33051.81</v>
      </c>
    </row>
    <row r="15" spans="1:7" ht="12.75">
      <c r="A15">
        <v>12832</v>
      </c>
      <c r="B15" t="s">
        <v>1041</v>
      </c>
      <c r="G15" s="80">
        <v>6495.57</v>
      </c>
    </row>
    <row r="16" spans="1:2" ht="12.75">
      <c r="A16">
        <v>128315</v>
      </c>
      <c r="B16" t="s">
        <v>1038</v>
      </c>
    </row>
    <row r="19" spans="1:7" ht="12.75">
      <c r="A19">
        <v>1284</v>
      </c>
      <c r="B19" t="s">
        <v>1042</v>
      </c>
      <c r="G19" s="80">
        <v>41173.09</v>
      </c>
    </row>
    <row r="22" spans="1:2" ht="12.75">
      <c r="A22">
        <v>1286</v>
      </c>
      <c r="B22" t="s">
        <v>1043</v>
      </c>
    </row>
    <row r="23" spans="1:7" ht="12.75">
      <c r="A23">
        <v>12861</v>
      </c>
      <c r="B23" t="s">
        <v>1044</v>
      </c>
      <c r="G23" s="80">
        <v>5650.33</v>
      </c>
    </row>
    <row r="24" spans="1:7" ht="12.75">
      <c r="A24">
        <v>12862</v>
      </c>
      <c r="B24" t="s">
        <v>1045</v>
      </c>
      <c r="G24" s="80">
        <v>2064.72</v>
      </c>
    </row>
    <row r="25" spans="1:7" ht="12.75">
      <c r="A25">
        <v>12865</v>
      </c>
      <c r="B25" t="s">
        <v>1038</v>
      </c>
      <c r="G25">
        <v>255.04</v>
      </c>
    </row>
    <row r="26" ht="12.75">
      <c r="G26" s="80">
        <v>146619.25</v>
      </c>
    </row>
    <row r="37" spans="1:7" ht="13.5" thickBot="1">
      <c r="A37" s="820" t="s">
        <v>1063</v>
      </c>
      <c r="B37" s="820"/>
      <c r="C37" s="820"/>
      <c r="D37" s="820"/>
      <c r="E37" s="820"/>
      <c r="F37" s="820"/>
      <c r="G37" s="820"/>
    </row>
    <row r="38" spans="1:7" ht="13.5" thickBot="1">
      <c r="A38" s="766" t="s">
        <v>7</v>
      </c>
      <c r="B38" s="821" t="s">
        <v>1036</v>
      </c>
      <c r="C38" s="822"/>
      <c r="D38" s="822"/>
      <c r="E38" s="822"/>
      <c r="F38" s="823"/>
      <c r="G38" s="767"/>
    </row>
    <row r="39" spans="1:7" ht="12.75">
      <c r="A39" s="768"/>
      <c r="B39" s="769"/>
      <c r="C39" s="20"/>
      <c r="D39" s="20"/>
      <c r="E39" s="20"/>
      <c r="F39" s="770"/>
      <c r="G39" s="771"/>
    </row>
    <row r="40" spans="1:7" ht="12.75">
      <c r="A40" s="772">
        <v>1282</v>
      </c>
      <c r="B40" s="773" t="s">
        <v>1037</v>
      </c>
      <c r="C40" s="774"/>
      <c r="D40" s="774"/>
      <c r="E40" s="774"/>
      <c r="F40" s="775"/>
      <c r="G40" s="776">
        <v>27935.53</v>
      </c>
    </row>
    <row r="41" spans="1:7" ht="12.75">
      <c r="A41" s="777">
        <v>12826</v>
      </c>
      <c r="B41" s="778" t="s">
        <v>1038</v>
      </c>
      <c r="C41" s="20"/>
      <c r="D41" s="20"/>
      <c r="E41" s="20"/>
      <c r="F41" s="770"/>
      <c r="G41" s="779">
        <v>5707.05</v>
      </c>
    </row>
    <row r="42" spans="1:7" ht="12.75">
      <c r="A42" s="780"/>
      <c r="B42" s="769"/>
      <c r="C42" s="20"/>
      <c r="D42" s="20"/>
      <c r="E42" s="20"/>
      <c r="F42" s="770"/>
      <c r="G42" s="779"/>
    </row>
    <row r="43" spans="1:7" ht="12.75">
      <c r="A43" s="780"/>
      <c r="B43" s="769"/>
      <c r="C43" s="20"/>
      <c r="D43" s="20"/>
      <c r="E43" s="20"/>
      <c r="F43" s="770"/>
      <c r="G43" s="779"/>
    </row>
    <row r="44" spans="1:7" ht="12.75">
      <c r="A44" s="772">
        <v>1283</v>
      </c>
      <c r="B44" s="773" t="s">
        <v>1039</v>
      </c>
      <c r="C44" s="774"/>
      <c r="D44" s="774"/>
      <c r="E44" s="774"/>
      <c r="F44" s="775"/>
      <c r="G44" s="779"/>
    </row>
    <row r="45" spans="1:7" ht="12.75">
      <c r="A45" s="781">
        <v>12831</v>
      </c>
      <c r="B45" s="778" t="s">
        <v>1040</v>
      </c>
      <c r="C45" s="774"/>
      <c r="D45" s="774"/>
      <c r="E45" s="774"/>
      <c r="F45" s="775"/>
      <c r="G45" s="779">
        <v>18040.54</v>
      </c>
    </row>
    <row r="46" spans="1:7" ht="12.75">
      <c r="A46" s="781">
        <v>12832</v>
      </c>
      <c r="B46" s="778" t="s">
        <v>1041</v>
      </c>
      <c r="C46" s="774"/>
      <c r="D46" s="774"/>
      <c r="E46" s="774"/>
      <c r="F46" s="775"/>
      <c r="G46" s="779">
        <v>5497.42</v>
      </c>
    </row>
    <row r="47" spans="1:7" ht="12.75">
      <c r="A47" s="777">
        <v>128315</v>
      </c>
      <c r="B47" s="778" t="s">
        <v>1038</v>
      </c>
      <c r="C47" s="20"/>
      <c r="D47" s="20"/>
      <c r="E47" s="20"/>
      <c r="F47" s="770"/>
      <c r="G47" s="779"/>
    </row>
    <row r="48" spans="1:7" ht="12.75">
      <c r="A48" s="780"/>
      <c r="B48" s="769"/>
      <c r="C48" s="20"/>
      <c r="D48" s="20"/>
      <c r="E48" s="20"/>
      <c r="F48" s="770"/>
      <c r="G48" s="779"/>
    </row>
    <row r="49" spans="1:7" ht="12.75">
      <c r="A49" s="777"/>
      <c r="B49" s="769"/>
      <c r="C49" s="20"/>
      <c r="D49" s="20"/>
      <c r="E49" s="20"/>
      <c r="F49" s="770"/>
      <c r="G49" s="779"/>
    </row>
    <row r="50" spans="1:7" ht="12.75">
      <c r="A50" s="782">
        <v>1284</v>
      </c>
      <c r="B50" s="773" t="s">
        <v>1042</v>
      </c>
      <c r="C50" s="20"/>
      <c r="D50" s="20"/>
      <c r="E50" s="20"/>
      <c r="F50" s="770"/>
      <c r="G50" s="779">
        <v>15135.04</v>
      </c>
    </row>
    <row r="51" spans="1:7" ht="12.75">
      <c r="A51" s="777"/>
      <c r="B51" s="769"/>
      <c r="C51" s="20"/>
      <c r="D51" s="20"/>
      <c r="E51" s="20"/>
      <c r="F51" s="770"/>
      <c r="G51" s="779"/>
    </row>
    <row r="52" spans="1:7" ht="12.75">
      <c r="A52" s="780"/>
      <c r="B52" s="769"/>
      <c r="C52" s="20"/>
      <c r="D52" s="20"/>
      <c r="E52" s="20"/>
      <c r="F52" s="770"/>
      <c r="G52" s="776"/>
    </row>
    <row r="53" spans="1:7" ht="12.75">
      <c r="A53" s="772">
        <v>1286</v>
      </c>
      <c r="B53" s="773" t="s">
        <v>1043</v>
      </c>
      <c r="C53" s="774"/>
      <c r="D53" s="774"/>
      <c r="E53" s="774"/>
      <c r="F53" s="770"/>
      <c r="G53" s="776"/>
    </row>
    <row r="54" spans="1:7" ht="12.75">
      <c r="A54" s="781">
        <v>12861</v>
      </c>
      <c r="B54" s="778" t="s">
        <v>1044</v>
      </c>
      <c r="C54" s="774"/>
      <c r="D54" s="774"/>
      <c r="E54" s="774"/>
      <c r="F54" s="770"/>
      <c r="G54" s="776">
        <v>3587.75</v>
      </c>
    </row>
    <row r="55" spans="1:7" ht="12.75">
      <c r="A55" s="780">
        <v>12862</v>
      </c>
      <c r="B55" s="769" t="s">
        <v>1045</v>
      </c>
      <c r="C55" s="20"/>
      <c r="D55" s="20"/>
      <c r="E55" s="20"/>
      <c r="F55" s="770"/>
      <c r="G55" s="776">
        <v>1062.22</v>
      </c>
    </row>
    <row r="56" spans="1:7" ht="13.5" thickBot="1">
      <c r="A56" s="780">
        <v>12865</v>
      </c>
      <c r="B56" s="778" t="s">
        <v>1038</v>
      </c>
      <c r="C56" s="20"/>
      <c r="D56" s="20"/>
      <c r="E56" s="20"/>
      <c r="F56" s="770"/>
      <c r="G56" s="776">
        <v>144.21</v>
      </c>
    </row>
    <row r="57" spans="1:7" ht="13.5" thickBot="1">
      <c r="A57" s="783"/>
      <c r="B57" s="784"/>
      <c r="C57" s="785"/>
      <c r="D57" s="785"/>
      <c r="E57" s="785"/>
      <c r="F57" s="785"/>
      <c r="G57" s="786">
        <f>SUM(G40:G56)</f>
        <v>77109.76000000001</v>
      </c>
    </row>
    <row r="62" spans="1:7" ht="13.5" thickBot="1">
      <c r="A62" s="820" t="s">
        <v>1080</v>
      </c>
      <c r="B62" s="820"/>
      <c r="C62" s="820"/>
      <c r="D62" s="820"/>
      <c r="E62" s="820"/>
      <c r="F62" s="820"/>
      <c r="G62" s="820"/>
    </row>
    <row r="63" spans="1:7" ht="13.5" thickBot="1">
      <c r="A63" s="766" t="s">
        <v>7</v>
      </c>
      <c r="B63" s="821" t="s">
        <v>1036</v>
      </c>
      <c r="C63" s="822"/>
      <c r="D63" s="822"/>
      <c r="E63" s="822"/>
      <c r="F63" s="823"/>
      <c r="G63" s="767"/>
    </row>
    <row r="64" spans="1:7" ht="12.75">
      <c r="A64" s="768"/>
      <c r="B64" s="769"/>
      <c r="C64" s="20"/>
      <c r="D64" s="20"/>
      <c r="E64" s="20"/>
      <c r="F64" s="770"/>
      <c r="G64" s="771"/>
    </row>
    <row r="65" spans="1:7" ht="12.75">
      <c r="A65" s="772">
        <v>1282</v>
      </c>
      <c r="B65" s="773" t="s">
        <v>1037</v>
      </c>
      <c r="C65" s="774"/>
      <c r="D65" s="774"/>
      <c r="E65" s="774"/>
      <c r="F65" s="775"/>
      <c r="G65" s="776">
        <v>31360.19</v>
      </c>
    </row>
    <row r="66" spans="1:7" ht="12.75">
      <c r="A66" s="777">
        <v>12826</v>
      </c>
      <c r="B66" s="778" t="s">
        <v>1038</v>
      </c>
      <c r="C66" s="20"/>
      <c r="D66" s="20"/>
      <c r="E66" s="20"/>
      <c r="F66" s="770"/>
      <c r="G66" s="779">
        <v>7082.73</v>
      </c>
    </row>
    <row r="67" spans="1:7" ht="12.75">
      <c r="A67" s="780"/>
      <c r="B67" s="769"/>
      <c r="C67" s="20"/>
      <c r="D67" s="20"/>
      <c r="E67" s="20"/>
      <c r="F67" s="770"/>
      <c r="G67" s="779"/>
    </row>
    <row r="68" spans="1:7" ht="12.75">
      <c r="A68" s="780"/>
      <c r="B68" s="769"/>
      <c r="C68" s="20"/>
      <c r="D68" s="20"/>
      <c r="E68" s="20"/>
      <c r="F68" s="770"/>
      <c r="G68" s="779"/>
    </row>
    <row r="69" spans="1:7" ht="12.75">
      <c r="A69" s="772">
        <v>1283</v>
      </c>
      <c r="B69" s="773" t="s">
        <v>1039</v>
      </c>
      <c r="C69" s="774"/>
      <c r="D69" s="774"/>
      <c r="E69" s="774"/>
      <c r="F69" s="775"/>
      <c r="G69" s="779"/>
    </row>
    <row r="70" spans="1:7" ht="12.75">
      <c r="A70" s="781">
        <v>12831</v>
      </c>
      <c r="B70" s="778" t="s">
        <v>1040</v>
      </c>
      <c r="C70" s="774"/>
      <c r="D70" s="774"/>
      <c r="E70" s="774"/>
      <c r="F70" s="775"/>
      <c r="G70" s="779">
        <v>21689.42</v>
      </c>
    </row>
    <row r="71" spans="1:7" ht="12.75">
      <c r="A71" s="781">
        <v>12832</v>
      </c>
      <c r="B71" s="778" t="s">
        <v>1041</v>
      </c>
      <c r="C71" s="774"/>
      <c r="D71" s="774"/>
      <c r="E71" s="774"/>
      <c r="F71" s="775"/>
      <c r="G71" s="779">
        <v>5972.42</v>
      </c>
    </row>
    <row r="72" spans="1:7" ht="12.75">
      <c r="A72" s="777">
        <v>128315</v>
      </c>
      <c r="B72" s="778" t="s">
        <v>1038</v>
      </c>
      <c r="C72" s="20"/>
      <c r="D72" s="20"/>
      <c r="E72" s="20"/>
      <c r="F72" s="770"/>
      <c r="G72" s="779"/>
    </row>
    <row r="73" spans="1:7" ht="12.75">
      <c r="A73" s="780"/>
      <c r="B73" s="769"/>
      <c r="C73" s="20"/>
      <c r="D73" s="20"/>
      <c r="E73" s="20"/>
      <c r="F73" s="770"/>
      <c r="G73" s="779"/>
    </row>
    <row r="74" spans="1:7" ht="12.75">
      <c r="A74" s="777"/>
      <c r="B74" s="769"/>
      <c r="C74" s="20"/>
      <c r="D74" s="20"/>
      <c r="E74" s="20"/>
      <c r="F74" s="770"/>
      <c r="G74" s="779"/>
    </row>
    <row r="75" spans="1:7" ht="12.75">
      <c r="A75" s="782">
        <v>1284</v>
      </c>
      <c r="B75" s="773" t="s">
        <v>1042</v>
      </c>
      <c r="C75" s="20"/>
      <c r="D75" s="20"/>
      <c r="E75" s="20"/>
      <c r="F75" s="770"/>
      <c r="G75" s="779">
        <v>21574.82</v>
      </c>
    </row>
    <row r="76" spans="1:7" ht="12.75">
      <c r="A76" s="777"/>
      <c r="B76" s="769"/>
      <c r="C76" s="20"/>
      <c r="D76" s="20"/>
      <c r="E76" s="20"/>
      <c r="F76" s="770"/>
      <c r="G76" s="779"/>
    </row>
    <row r="77" spans="1:7" ht="12.75">
      <c r="A77" s="780"/>
      <c r="B77" s="769"/>
      <c r="C77" s="20"/>
      <c r="D77" s="20"/>
      <c r="E77" s="20"/>
      <c r="F77" s="770"/>
      <c r="G77" s="776"/>
    </row>
    <row r="78" spans="1:7" ht="12.75">
      <c r="A78" s="772">
        <v>1286</v>
      </c>
      <c r="B78" s="773" t="s">
        <v>1043</v>
      </c>
      <c r="C78" s="774"/>
      <c r="D78" s="774"/>
      <c r="E78" s="774"/>
      <c r="F78" s="770"/>
      <c r="G78" s="776"/>
    </row>
    <row r="79" spans="1:7" ht="12.75">
      <c r="A79" s="781">
        <v>12861</v>
      </c>
      <c r="B79" s="778" t="s">
        <v>1044</v>
      </c>
      <c r="C79" s="774"/>
      <c r="D79" s="774"/>
      <c r="E79" s="774"/>
      <c r="F79" s="770"/>
      <c r="G79" s="776">
        <v>4360.3</v>
      </c>
    </row>
    <row r="80" spans="1:7" ht="12.75">
      <c r="A80" s="780">
        <v>12862</v>
      </c>
      <c r="B80" s="769" t="s">
        <v>1045</v>
      </c>
      <c r="C80" s="20"/>
      <c r="D80" s="20"/>
      <c r="E80" s="20"/>
      <c r="F80" s="770"/>
      <c r="G80" s="776">
        <v>1062.22</v>
      </c>
    </row>
    <row r="81" spans="1:7" ht="13.5" thickBot="1">
      <c r="A81" s="780">
        <v>12865</v>
      </c>
      <c r="B81" s="778" t="s">
        <v>1038</v>
      </c>
      <c r="C81" s="20"/>
      <c r="D81" s="20"/>
      <c r="E81" s="20"/>
      <c r="F81" s="770"/>
      <c r="G81" s="776">
        <v>144.21</v>
      </c>
    </row>
    <row r="82" spans="1:7" ht="13.5" thickBot="1">
      <c r="A82" s="783"/>
      <c r="B82" s="784"/>
      <c r="C82" s="785"/>
      <c r="D82" s="785"/>
      <c r="E82" s="785"/>
      <c r="F82" s="785"/>
      <c r="G82" s="786">
        <f>SUM(G65:G81)</f>
        <v>93246.31</v>
      </c>
    </row>
  </sheetData>
  <sheetProtection/>
  <mergeCells count="4">
    <mergeCell ref="A37:G37"/>
    <mergeCell ref="B38:F38"/>
    <mergeCell ref="A62:G62"/>
    <mergeCell ref="B63:F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68" sqref="H6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T69"/>
  <sheetViews>
    <sheetView zoomScalePageLayoutView="0" workbookViewId="0" topLeftCell="A25">
      <selection activeCell="R62" sqref="R62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6.8515625" style="0" customWidth="1"/>
    <col min="4" max="4" width="5.00390625" style="0" customWidth="1"/>
    <col min="5" max="5" width="7.140625" style="0" customWidth="1"/>
    <col min="6" max="6" width="6.7109375" style="0" customWidth="1"/>
    <col min="7" max="7" width="4.7109375" style="0" customWidth="1"/>
    <col min="8" max="8" width="19.7109375" style="0" customWidth="1"/>
    <col min="9" max="9" width="7.57421875" style="0" customWidth="1"/>
    <col min="10" max="10" width="14.8515625" style="0" customWidth="1"/>
    <col min="11" max="11" width="19.7109375" style="0" customWidth="1"/>
    <col min="12" max="12" width="15.140625" style="0" customWidth="1"/>
    <col min="13" max="13" width="3.28125" style="0" customWidth="1"/>
    <col min="14" max="14" width="13.8515625" style="0" customWidth="1"/>
    <col min="15" max="15" width="13.00390625" style="0" customWidth="1"/>
    <col min="16" max="16" width="12.7109375" style="0" customWidth="1"/>
    <col min="17" max="17" width="8.57421875" style="0" customWidth="1"/>
    <col min="18" max="18" width="7.28125" style="0" customWidth="1"/>
    <col min="19" max="19" width="14.57421875" style="0" customWidth="1"/>
    <col min="20" max="20" width="10.8515625" style="0" customWidth="1"/>
  </cols>
  <sheetData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812" t="s">
        <v>0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1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2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20" ht="14.25" thickBot="1">
      <c r="A16" s="2"/>
      <c r="B16" s="2"/>
      <c r="C16" s="2"/>
      <c r="D16" s="2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</row>
    <row r="17" spans="1:20" ht="25.5">
      <c r="A17" s="3" t="s">
        <v>4</v>
      </c>
      <c r="B17" s="3" t="s">
        <v>5</v>
      </c>
      <c r="C17" s="3" t="s">
        <v>6</v>
      </c>
      <c r="D17" s="4" t="s">
        <v>7</v>
      </c>
      <c r="E17" s="538" t="s">
        <v>8</v>
      </c>
      <c r="F17" s="539" t="s">
        <v>9</v>
      </c>
      <c r="G17" s="539" t="s">
        <v>10</v>
      </c>
      <c r="H17" s="539" t="s">
        <v>11</v>
      </c>
      <c r="I17" s="539" t="s">
        <v>12</v>
      </c>
      <c r="J17" s="539" t="s">
        <v>13</v>
      </c>
      <c r="K17" s="539" t="s">
        <v>957</v>
      </c>
      <c r="L17" s="539" t="s">
        <v>15</v>
      </c>
      <c r="M17" s="196" t="s">
        <v>583</v>
      </c>
      <c r="N17" s="197" t="s">
        <v>584</v>
      </c>
      <c r="O17" s="197" t="s">
        <v>585</v>
      </c>
      <c r="P17" s="197"/>
      <c r="Q17" s="198" t="s">
        <v>586</v>
      </c>
      <c r="R17" s="198" t="s">
        <v>587</v>
      </c>
      <c r="S17" s="199" t="s">
        <v>584</v>
      </c>
      <c r="T17" s="197" t="s">
        <v>588</v>
      </c>
    </row>
    <row r="18" spans="1:20" ht="14.25" thickBot="1">
      <c r="A18" s="5"/>
      <c r="B18" s="6"/>
      <c r="C18" s="3" t="s">
        <v>16</v>
      </c>
      <c r="D18" s="7"/>
      <c r="E18" s="540" t="s">
        <v>7</v>
      </c>
      <c r="F18" s="539"/>
      <c r="G18" s="539"/>
      <c r="H18" s="541"/>
      <c r="I18" s="539"/>
      <c r="J18" s="541"/>
      <c r="K18" s="541"/>
      <c r="L18" s="539" t="s">
        <v>17</v>
      </c>
      <c r="M18" s="200" t="s">
        <v>589</v>
      </c>
      <c r="N18" s="201" t="s">
        <v>590</v>
      </c>
      <c r="O18" s="201" t="s">
        <v>591</v>
      </c>
      <c r="P18" s="201"/>
      <c r="Q18" s="202" t="s">
        <v>592</v>
      </c>
      <c r="R18" s="202" t="s">
        <v>593</v>
      </c>
      <c r="S18" s="203" t="s">
        <v>1051</v>
      </c>
      <c r="T18" s="201" t="s">
        <v>594</v>
      </c>
    </row>
    <row r="19" spans="1:20" ht="13.5">
      <c r="A19" s="64">
        <v>1</v>
      </c>
      <c r="B19" s="9">
        <v>2</v>
      </c>
      <c r="C19" s="9">
        <v>3</v>
      </c>
      <c r="D19" s="9">
        <v>4</v>
      </c>
      <c r="E19" s="539">
        <v>5</v>
      </c>
      <c r="F19" s="539">
        <v>6</v>
      </c>
      <c r="G19" s="539">
        <v>7</v>
      </c>
      <c r="H19" s="539">
        <v>8</v>
      </c>
      <c r="I19" s="539">
        <v>9</v>
      </c>
      <c r="J19" s="539">
        <v>10</v>
      </c>
      <c r="K19" s="539">
        <v>11</v>
      </c>
      <c r="L19" s="539">
        <v>12</v>
      </c>
      <c r="M19" s="539">
        <v>13</v>
      </c>
      <c r="N19" s="539">
        <v>14</v>
      </c>
      <c r="O19" s="539">
        <v>15</v>
      </c>
      <c r="P19" s="539"/>
      <c r="Q19" s="539">
        <v>16</v>
      </c>
      <c r="R19" s="539">
        <v>17</v>
      </c>
      <c r="S19" s="539">
        <v>18</v>
      </c>
      <c r="T19" s="539">
        <v>19</v>
      </c>
    </row>
    <row r="20" spans="1:20" ht="12.75">
      <c r="A20" s="122">
        <v>1</v>
      </c>
      <c r="B20" s="509">
        <v>40297</v>
      </c>
      <c r="C20" s="13">
        <v>1</v>
      </c>
      <c r="D20" s="181">
        <v>61</v>
      </c>
      <c r="E20" s="462">
        <v>614</v>
      </c>
      <c r="F20" s="137"/>
      <c r="G20" s="137">
        <v>1</v>
      </c>
      <c r="H20" s="191" t="s">
        <v>619</v>
      </c>
      <c r="I20" s="137"/>
      <c r="J20" s="191" t="s">
        <v>620</v>
      </c>
      <c r="K20" s="555" t="s">
        <v>61</v>
      </c>
      <c r="L20" s="293">
        <f>26900+750</f>
        <v>27650</v>
      </c>
      <c r="M20" s="181">
        <v>3</v>
      </c>
      <c r="N20" s="549">
        <f>IF(M20=0,"N/A",+L20/M20)</f>
        <v>9216.666666666666</v>
      </c>
      <c r="O20" s="549">
        <f>IF(M20=0,"N/A",+N20/12)</f>
        <v>768.0555555555555</v>
      </c>
      <c r="P20" s="549"/>
      <c r="Q20" s="137">
        <v>3</v>
      </c>
      <c r="R20" s="550"/>
      <c r="S20" s="551">
        <f aca="true" t="shared" si="0" ref="S20:S37">IF(M20=0,"N/A",+N20*Q20+O20*R20)</f>
        <v>27650</v>
      </c>
      <c r="T20" s="552">
        <f aca="true" t="shared" si="1" ref="T20:T39">IF(M20=0,"N/A",+L20-S20)</f>
        <v>0</v>
      </c>
    </row>
    <row r="21" spans="1:20" ht="12.75">
      <c r="A21" s="122">
        <v>2</v>
      </c>
      <c r="B21" s="136">
        <v>39911</v>
      </c>
      <c r="C21" s="13">
        <v>1</v>
      </c>
      <c r="D21" s="181">
        <v>61</v>
      </c>
      <c r="E21" s="492">
        <v>614</v>
      </c>
      <c r="F21" s="11"/>
      <c r="G21" s="32">
        <v>1</v>
      </c>
      <c r="H21" s="33" t="s">
        <v>915</v>
      </c>
      <c r="I21" s="11"/>
      <c r="J21" s="33" t="s">
        <v>467</v>
      </c>
      <c r="K21" s="555" t="s">
        <v>61</v>
      </c>
      <c r="L21" s="58">
        <v>6637.64</v>
      </c>
      <c r="M21" s="553">
        <v>3</v>
      </c>
      <c r="N21" s="746"/>
      <c r="O21" s="746"/>
      <c r="P21" s="205"/>
      <c r="Q21" s="550">
        <v>3</v>
      </c>
      <c r="R21" s="554"/>
      <c r="S21" s="222">
        <v>6637.64</v>
      </c>
      <c r="T21" s="223">
        <f t="shared" si="1"/>
        <v>0</v>
      </c>
    </row>
    <row r="22" spans="1:20" ht="12.75">
      <c r="A22" s="122">
        <v>3</v>
      </c>
      <c r="B22" s="136">
        <v>39911</v>
      </c>
      <c r="C22" s="13">
        <v>1</v>
      </c>
      <c r="D22" s="181">
        <v>61</v>
      </c>
      <c r="E22" s="492">
        <v>614</v>
      </c>
      <c r="F22" s="11"/>
      <c r="G22" s="32">
        <v>1</v>
      </c>
      <c r="H22" s="33" t="s">
        <v>90</v>
      </c>
      <c r="I22" s="11"/>
      <c r="J22" s="33" t="s">
        <v>468</v>
      </c>
      <c r="K22" s="555" t="s">
        <v>61</v>
      </c>
      <c r="L22" s="58">
        <v>254.04</v>
      </c>
      <c r="M22" s="553">
        <v>3</v>
      </c>
      <c r="N22" s="746"/>
      <c r="O22" s="746"/>
      <c r="P22" s="205"/>
      <c r="Q22" s="550">
        <v>3</v>
      </c>
      <c r="R22" s="554"/>
      <c r="S22" s="222">
        <v>254.04</v>
      </c>
      <c r="T22" s="223">
        <f t="shared" si="1"/>
        <v>0</v>
      </c>
    </row>
    <row r="23" spans="1:20" ht="12.75">
      <c r="A23" s="122">
        <v>4</v>
      </c>
      <c r="B23" s="136">
        <v>39911</v>
      </c>
      <c r="C23" s="13">
        <v>1</v>
      </c>
      <c r="D23" s="181">
        <v>61</v>
      </c>
      <c r="E23" s="492">
        <v>614</v>
      </c>
      <c r="F23" s="11"/>
      <c r="G23" s="32">
        <v>2</v>
      </c>
      <c r="H23" s="33" t="s">
        <v>393</v>
      </c>
      <c r="I23" s="11"/>
      <c r="J23" s="33" t="s">
        <v>75</v>
      </c>
      <c r="K23" s="555" t="s">
        <v>61</v>
      </c>
      <c r="L23" s="58">
        <v>331.76</v>
      </c>
      <c r="M23" s="553">
        <v>3</v>
      </c>
      <c r="N23" s="746"/>
      <c r="O23" s="746"/>
      <c r="P23" s="205"/>
      <c r="Q23" s="550">
        <v>3</v>
      </c>
      <c r="R23" s="554"/>
      <c r="S23" s="222">
        <v>331.76</v>
      </c>
      <c r="T23" s="223">
        <f t="shared" si="1"/>
        <v>0</v>
      </c>
    </row>
    <row r="24" spans="1:20" ht="12.75">
      <c r="A24" s="122">
        <v>5</v>
      </c>
      <c r="B24" s="136">
        <v>39911</v>
      </c>
      <c r="C24" s="13">
        <v>1</v>
      </c>
      <c r="D24" s="181">
        <v>61</v>
      </c>
      <c r="E24" s="492">
        <v>614</v>
      </c>
      <c r="F24" s="11"/>
      <c r="G24" s="32">
        <v>1</v>
      </c>
      <c r="H24" s="33" t="s">
        <v>31</v>
      </c>
      <c r="I24" s="11"/>
      <c r="J24" s="33" t="s">
        <v>467</v>
      </c>
      <c r="K24" s="555" t="s">
        <v>61</v>
      </c>
      <c r="L24" s="58">
        <v>2237.64</v>
      </c>
      <c r="M24" s="553">
        <v>3</v>
      </c>
      <c r="N24" s="746"/>
      <c r="O24" s="746"/>
      <c r="P24" s="205"/>
      <c r="Q24" s="550">
        <v>3</v>
      </c>
      <c r="R24" s="554"/>
      <c r="S24" s="222">
        <v>2237.64</v>
      </c>
      <c r="T24" s="223">
        <f t="shared" si="1"/>
        <v>0</v>
      </c>
    </row>
    <row r="25" spans="1:20" ht="12.75">
      <c r="A25" s="122">
        <v>6</v>
      </c>
      <c r="B25" s="123">
        <v>39911</v>
      </c>
      <c r="C25" s="13">
        <v>1</v>
      </c>
      <c r="D25" s="181">
        <v>61</v>
      </c>
      <c r="E25" s="492">
        <v>614</v>
      </c>
      <c r="F25" s="19"/>
      <c r="G25" s="32">
        <v>1</v>
      </c>
      <c r="H25" s="33" t="s">
        <v>32</v>
      </c>
      <c r="I25" s="19"/>
      <c r="J25" s="33" t="s">
        <v>75</v>
      </c>
      <c r="K25" s="555" t="s">
        <v>61</v>
      </c>
      <c r="L25" s="58">
        <v>11445.11</v>
      </c>
      <c r="M25" s="553">
        <v>3</v>
      </c>
      <c r="N25" s="746"/>
      <c r="O25" s="746"/>
      <c r="P25" s="205"/>
      <c r="Q25" s="550">
        <v>3</v>
      </c>
      <c r="R25" s="554"/>
      <c r="S25" s="222">
        <v>11445.11</v>
      </c>
      <c r="T25" s="223">
        <f t="shared" si="1"/>
        <v>0</v>
      </c>
    </row>
    <row r="26" spans="1:20" ht="12.75">
      <c r="A26" s="122">
        <v>7</v>
      </c>
      <c r="B26" s="620">
        <v>40968</v>
      </c>
      <c r="C26" s="13">
        <v>1</v>
      </c>
      <c r="D26" s="181">
        <v>61</v>
      </c>
      <c r="E26" s="492">
        <v>614</v>
      </c>
      <c r="F26" s="130"/>
      <c r="G26" s="32">
        <v>1</v>
      </c>
      <c r="H26" s="296" t="s">
        <v>959</v>
      </c>
      <c r="I26" s="130"/>
      <c r="J26" s="181" t="s">
        <v>960</v>
      </c>
      <c r="K26" s="555" t="s">
        <v>61</v>
      </c>
      <c r="L26" s="454">
        <v>6075</v>
      </c>
      <c r="M26" s="610">
        <v>3</v>
      </c>
      <c r="N26" s="549">
        <f>IF(M26=0,"N/A",+L26/M26)</f>
        <v>2025</v>
      </c>
      <c r="O26" s="549">
        <f>IF(M26=0,"N/A",+N26/12)</f>
        <v>168.75</v>
      </c>
      <c r="P26" s="549">
        <f>+O20+O21+O22+O23+O24+O25+O26</f>
        <v>936.8055555555555</v>
      </c>
      <c r="Q26" s="137">
        <v>1</v>
      </c>
      <c r="R26" s="554">
        <v>4</v>
      </c>
      <c r="S26" s="222">
        <f t="shared" si="0"/>
        <v>2700</v>
      </c>
      <c r="T26" s="223">
        <f t="shared" si="1"/>
        <v>3375</v>
      </c>
    </row>
    <row r="27" spans="1:20" ht="12.75">
      <c r="A27" s="122">
        <v>8</v>
      </c>
      <c r="B27" s="164">
        <v>36889</v>
      </c>
      <c r="C27" s="13">
        <v>1</v>
      </c>
      <c r="D27" s="32">
        <v>61</v>
      </c>
      <c r="E27" s="556">
        <v>616</v>
      </c>
      <c r="F27" s="33"/>
      <c r="G27" s="32">
        <v>1</v>
      </c>
      <c r="H27" s="33" t="s">
        <v>38</v>
      </c>
      <c r="I27" s="32"/>
      <c r="J27" s="34" t="s">
        <v>102</v>
      </c>
      <c r="K27" s="555" t="s">
        <v>61</v>
      </c>
      <c r="L27" s="58">
        <v>8000</v>
      </c>
      <c r="M27" s="553">
        <v>3</v>
      </c>
      <c r="N27" s="745"/>
      <c r="O27" s="745"/>
      <c r="P27" s="549">
        <f>+O27</f>
        <v>0</v>
      </c>
      <c r="Q27" s="550">
        <v>3</v>
      </c>
      <c r="R27" s="554"/>
      <c r="S27" s="222">
        <v>8000</v>
      </c>
      <c r="T27" s="223">
        <f t="shared" si="1"/>
        <v>0</v>
      </c>
    </row>
    <row r="28" spans="1:20" ht="12.75">
      <c r="A28" s="122">
        <v>9</v>
      </c>
      <c r="B28" s="164">
        <v>36827</v>
      </c>
      <c r="C28" s="13">
        <v>1</v>
      </c>
      <c r="D28" s="32">
        <v>61</v>
      </c>
      <c r="E28" s="473">
        <v>617</v>
      </c>
      <c r="F28" s="32"/>
      <c r="G28" s="32">
        <v>1</v>
      </c>
      <c r="H28" s="33" t="s">
        <v>64</v>
      </c>
      <c r="I28" s="32"/>
      <c r="J28" s="33" t="s">
        <v>19</v>
      </c>
      <c r="K28" s="555" t="s">
        <v>61</v>
      </c>
      <c r="L28" s="58">
        <v>3043.84</v>
      </c>
      <c r="M28" s="553">
        <v>10</v>
      </c>
      <c r="N28" s="745"/>
      <c r="O28" s="745"/>
      <c r="P28" s="549"/>
      <c r="Q28" s="550">
        <v>10</v>
      </c>
      <c r="R28" s="554"/>
      <c r="S28" s="222">
        <v>3043.84</v>
      </c>
      <c r="T28" s="223">
        <f t="shared" si="1"/>
        <v>0</v>
      </c>
    </row>
    <row r="29" spans="1:20" ht="12.75">
      <c r="A29" s="122">
        <v>10</v>
      </c>
      <c r="B29" s="164">
        <v>40903</v>
      </c>
      <c r="C29" s="13">
        <v>1</v>
      </c>
      <c r="D29" s="32">
        <v>61</v>
      </c>
      <c r="E29" s="473">
        <v>617</v>
      </c>
      <c r="F29" s="32"/>
      <c r="G29" s="32">
        <v>1</v>
      </c>
      <c r="H29" s="33" t="s">
        <v>21</v>
      </c>
      <c r="I29" s="32"/>
      <c r="J29" s="33"/>
      <c r="K29" s="555" t="s">
        <v>61</v>
      </c>
      <c r="L29" s="58">
        <v>18000</v>
      </c>
      <c r="M29" s="553">
        <v>10</v>
      </c>
      <c r="N29" s="549">
        <f aca="true" t="shared" si="2" ref="N29:N37">IF(M29=0,"N/A",+L29/M29)</f>
        <v>1800</v>
      </c>
      <c r="O29" s="549">
        <f aca="true" t="shared" si="3" ref="O29:O37">IF(M29=0,"N/A",+N29/12)</f>
        <v>150</v>
      </c>
      <c r="P29" s="549"/>
      <c r="Q29" s="550">
        <v>1</v>
      </c>
      <c r="R29" s="554">
        <v>6</v>
      </c>
      <c r="S29" s="551">
        <f t="shared" si="0"/>
        <v>2700</v>
      </c>
      <c r="T29" s="552">
        <f t="shared" si="1"/>
        <v>15300</v>
      </c>
    </row>
    <row r="30" spans="1:20" ht="12.75">
      <c r="A30" s="122">
        <v>11</v>
      </c>
      <c r="B30" s="164">
        <v>38896</v>
      </c>
      <c r="C30" s="13">
        <v>1</v>
      </c>
      <c r="D30" s="32">
        <v>61</v>
      </c>
      <c r="E30" s="473">
        <v>617</v>
      </c>
      <c r="F30" s="32"/>
      <c r="G30" s="32">
        <v>1</v>
      </c>
      <c r="H30" s="33" t="s">
        <v>65</v>
      </c>
      <c r="I30" s="32"/>
      <c r="J30" s="33" t="s">
        <v>19</v>
      </c>
      <c r="K30" s="555" t="s">
        <v>61</v>
      </c>
      <c r="L30" s="58">
        <v>5231.6</v>
      </c>
      <c r="M30" s="553">
        <v>10</v>
      </c>
      <c r="N30" s="549">
        <f t="shared" si="2"/>
        <v>523.1600000000001</v>
      </c>
      <c r="O30" s="549">
        <f t="shared" si="3"/>
        <v>43.59666666666667</v>
      </c>
      <c r="P30" s="549"/>
      <c r="Q30" s="550">
        <v>7</v>
      </c>
      <c r="R30" s="554"/>
      <c r="S30" s="551">
        <f t="shared" si="0"/>
        <v>3662.120000000001</v>
      </c>
      <c r="T30" s="552">
        <f t="shared" si="1"/>
        <v>1569.4799999999996</v>
      </c>
    </row>
    <row r="31" spans="1:20" ht="12.75">
      <c r="A31" s="122">
        <v>12</v>
      </c>
      <c r="B31" s="395">
        <v>39090</v>
      </c>
      <c r="C31" s="13">
        <v>1</v>
      </c>
      <c r="D31" s="32">
        <v>61</v>
      </c>
      <c r="E31" s="473">
        <v>617</v>
      </c>
      <c r="F31" s="32"/>
      <c r="G31" s="32">
        <v>1</v>
      </c>
      <c r="H31" s="33" t="s">
        <v>66</v>
      </c>
      <c r="I31" s="32"/>
      <c r="J31" s="33" t="s">
        <v>67</v>
      </c>
      <c r="K31" s="555" t="s">
        <v>61</v>
      </c>
      <c r="L31" s="58">
        <v>6960</v>
      </c>
      <c r="M31" s="553">
        <v>10</v>
      </c>
      <c r="N31" s="549">
        <f t="shared" si="2"/>
        <v>696</v>
      </c>
      <c r="O31" s="549">
        <f t="shared" si="3"/>
        <v>58</v>
      </c>
      <c r="P31" s="549"/>
      <c r="Q31" s="550">
        <v>6</v>
      </c>
      <c r="R31" s="554">
        <v>5</v>
      </c>
      <c r="S31" s="551">
        <f t="shared" si="0"/>
        <v>4466</v>
      </c>
      <c r="T31" s="552">
        <f t="shared" si="1"/>
        <v>2494</v>
      </c>
    </row>
    <row r="32" spans="1:20" ht="12.75">
      <c r="A32" s="122">
        <v>13</v>
      </c>
      <c r="B32" s="164">
        <v>39722</v>
      </c>
      <c r="C32" s="13">
        <v>1</v>
      </c>
      <c r="D32" s="32">
        <v>61</v>
      </c>
      <c r="E32" s="473">
        <v>617</v>
      </c>
      <c r="F32" s="32"/>
      <c r="G32" s="32">
        <v>1</v>
      </c>
      <c r="H32" s="33" t="s">
        <v>69</v>
      </c>
      <c r="I32" s="32"/>
      <c r="J32" s="33" t="s">
        <v>70</v>
      </c>
      <c r="K32" s="555" t="s">
        <v>61</v>
      </c>
      <c r="L32" s="58">
        <v>40247.84</v>
      </c>
      <c r="M32" s="553">
        <v>10</v>
      </c>
      <c r="N32" s="549">
        <f t="shared" si="2"/>
        <v>4024.7839999999997</v>
      </c>
      <c r="O32" s="549">
        <f t="shared" si="3"/>
        <v>335.39866666666666</v>
      </c>
      <c r="P32" s="549"/>
      <c r="Q32" s="550">
        <v>4</v>
      </c>
      <c r="R32" s="554">
        <v>7</v>
      </c>
      <c r="S32" s="551">
        <f t="shared" si="0"/>
        <v>18446.926666666666</v>
      </c>
      <c r="T32" s="552">
        <f t="shared" si="1"/>
        <v>21800.91333333333</v>
      </c>
    </row>
    <row r="33" spans="1:20" ht="12.75">
      <c r="A33" s="122">
        <v>14</v>
      </c>
      <c r="B33" s="164">
        <v>36860</v>
      </c>
      <c r="C33" s="13">
        <v>1</v>
      </c>
      <c r="D33" s="32">
        <v>61</v>
      </c>
      <c r="E33" s="473">
        <v>617</v>
      </c>
      <c r="F33" s="32">
        <v>127793</v>
      </c>
      <c r="G33" s="32">
        <v>1</v>
      </c>
      <c r="H33" s="33" t="s">
        <v>71</v>
      </c>
      <c r="I33" s="32"/>
      <c r="J33" s="33"/>
      <c r="K33" s="555" t="s">
        <v>61</v>
      </c>
      <c r="L33" s="58">
        <v>600</v>
      </c>
      <c r="M33" s="553">
        <v>10</v>
      </c>
      <c r="N33" s="549">
        <v>0</v>
      </c>
      <c r="O33" s="549">
        <v>0</v>
      </c>
      <c r="P33" s="549"/>
      <c r="Q33" s="550">
        <v>10</v>
      </c>
      <c r="R33" s="554"/>
      <c r="S33" s="551">
        <v>600</v>
      </c>
      <c r="T33" s="552">
        <f t="shared" si="1"/>
        <v>0</v>
      </c>
    </row>
    <row r="34" spans="1:20" ht="12.75">
      <c r="A34" s="122">
        <v>15</v>
      </c>
      <c r="B34" s="164">
        <v>39526</v>
      </c>
      <c r="C34" s="13">
        <v>1</v>
      </c>
      <c r="D34" s="32">
        <v>61</v>
      </c>
      <c r="E34" s="473">
        <v>617</v>
      </c>
      <c r="F34" s="32"/>
      <c r="G34" s="32">
        <v>1</v>
      </c>
      <c r="H34" s="33" t="s">
        <v>72</v>
      </c>
      <c r="I34" s="32"/>
      <c r="J34" s="33" t="s">
        <v>73</v>
      </c>
      <c r="K34" s="555" t="s">
        <v>61</v>
      </c>
      <c r="L34" s="58">
        <v>6695</v>
      </c>
      <c r="M34" s="553">
        <v>10</v>
      </c>
      <c r="N34" s="549">
        <f t="shared" si="2"/>
        <v>669.5</v>
      </c>
      <c r="O34" s="549">
        <f t="shared" si="3"/>
        <v>55.791666666666664</v>
      </c>
      <c r="P34" s="549"/>
      <c r="Q34" s="550">
        <v>5</v>
      </c>
      <c r="R34" s="554">
        <v>3</v>
      </c>
      <c r="S34" s="551">
        <f t="shared" si="0"/>
        <v>3514.875</v>
      </c>
      <c r="T34" s="552">
        <f t="shared" si="1"/>
        <v>3180.125</v>
      </c>
    </row>
    <row r="35" spans="1:20" ht="12.75">
      <c r="A35" s="122">
        <v>16</v>
      </c>
      <c r="B35" s="164">
        <v>38725</v>
      </c>
      <c r="C35" s="13">
        <v>1</v>
      </c>
      <c r="D35" s="32">
        <v>61</v>
      </c>
      <c r="E35" s="473">
        <v>617</v>
      </c>
      <c r="F35" s="33">
        <v>35202</v>
      </c>
      <c r="G35" s="32">
        <v>1</v>
      </c>
      <c r="H35" s="33" t="s">
        <v>82</v>
      </c>
      <c r="I35" s="32"/>
      <c r="J35" s="33" t="s">
        <v>83</v>
      </c>
      <c r="K35" s="555" t="s">
        <v>61</v>
      </c>
      <c r="L35" s="58">
        <v>6960</v>
      </c>
      <c r="M35" s="553">
        <v>10</v>
      </c>
      <c r="N35" s="549">
        <f t="shared" si="2"/>
        <v>696</v>
      </c>
      <c r="O35" s="549">
        <f t="shared" si="3"/>
        <v>58</v>
      </c>
      <c r="P35" s="549"/>
      <c r="Q35" s="550">
        <v>7</v>
      </c>
      <c r="R35" s="554">
        <v>5</v>
      </c>
      <c r="S35" s="551">
        <f t="shared" si="0"/>
        <v>5162</v>
      </c>
      <c r="T35" s="552">
        <f t="shared" si="1"/>
        <v>1798</v>
      </c>
    </row>
    <row r="36" spans="1:20" ht="12.75">
      <c r="A36" s="122">
        <v>17</v>
      </c>
      <c r="B36" s="509">
        <v>40329</v>
      </c>
      <c r="C36" s="192">
        <v>1</v>
      </c>
      <c r="D36" s="181">
        <v>61</v>
      </c>
      <c r="E36" s="479">
        <v>617</v>
      </c>
      <c r="F36" s="137"/>
      <c r="G36" s="137">
        <v>6</v>
      </c>
      <c r="H36" s="191" t="s">
        <v>621</v>
      </c>
      <c r="I36" s="137" t="s">
        <v>622</v>
      </c>
      <c r="J36" s="191" t="s">
        <v>623</v>
      </c>
      <c r="K36" s="555" t="s">
        <v>61</v>
      </c>
      <c r="L36" s="293">
        <v>34312.8</v>
      </c>
      <c r="M36" s="553">
        <v>10</v>
      </c>
      <c r="N36" s="549">
        <f t="shared" si="2"/>
        <v>3431.28</v>
      </c>
      <c r="O36" s="549">
        <f t="shared" si="3"/>
        <v>285.94</v>
      </c>
      <c r="P36" s="549"/>
      <c r="Q36" s="550">
        <v>3</v>
      </c>
      <c r="R36" s="554"/>
      <c r="S36" s="551">
        <f t="shared" si="0"/>
        <v>10293.84</v>
      </c>
      <c r="T36" s="552">
        <f t="shared" si="1"/>
        <v>24018.960000000003</v>
      </c>
    </row>
    <row r="37" spans="1:20" ht="12.75">
      <c r="A37" s="122">
        <v>18</v>
      </c>
      <c r="B37" s="509">
        <v>40402</v>
      </c>
      <c r="C37" s="192">
        <v>1</v>
      </c>
      <c r="D37" s="181">
        <v>61</v>
      </c>
      <c r="E37" s="479">
        <v>617</v>
      </c>
      <c r="F37" s="137"/>
      <c r="G37" s="137">
        <v>1</v>
      </c>
      <c r="H37" s="191" t="s">
        <v>624</v>
      </c>
      <c r="I37" s="137"/>
      <c r="J37" s="191"/>
      <c r="K37" s="555" t="s">
        <v>61</v>
      </c>
      <c r="L37" s="293">
        <v>12760</v>
      </c>
      <c r="M37" s="553">
        <v>10</v>
      </c>
      <c r="N37" s="549">
        <f t="shared" si="2"/>
        <v>1276</v>
      </c>
      <c r="O37" s="549">
        <f t="shared" si="3"/>
        <v>106.33333333333333</v>
      </c>
      <c r="P37" s="549"/>
      <c r="Q37" s="550">
        <v>2</v>
      </c>
      <c r="R37" s="554">
        <v>10</v>
      </c>
      <c r="S37" s="551">
        <f t="shared" si="0"/>
        <v>3615.333333333333</v>
      </c>
      <c r="T37" s="552">
        <f t="shared" si="1"/>
        <v>9144.666666666668</v>
      </c>
    </row>
    <row r="38" spans="1:20" ht="12.75">
      <c r="A38" s="122">
        <v>19</v>
      </c>
      <c r="B38" s="164">
        <v>36861</v>
      </c>
      <c r="C38" s="13">
        <v>1</v>
      </c>
      <c r="D38" s="32">
        <v>61</v>
      </c>
      <c r="E38" s="473">
        <v>617</v>
      </c>
      <c r="F38" s="32">
        <v>35484</v>
      </c>
      <c r="G38" s="32">
        <v>1</v>
      </c>
      <c r="H38" s="33" t="s">
        <v>696</v>
      </c>
      <c r="I38" s="32"/>
      <c r="J38" s="33"/>
      <c r="K38" s="555" t="s">
        <v>61</v>
      </c>
      <c r="L38" s="58">
        <v>8760</v>
      </c>
      <c r="M38" s="553">
        <v>10</v>
      </c>
      <c r="N38" s="745"/>
      <c r="O38" s="745"/>
      <c r="P38" s="549"/>
      <c r="Q38" s="550">
        <v>10</v>
      </c>
      <c r="R38" s="550"/>
      <c r="S38" s="551">
        <v>8760</v>
      </c>
      <c r="T38" s="552">
        <f t="shared" si="1"/>
        <v>0</v>
      </c>
    </row>
    <row r="39" spans="1:20" ht="12.75">
      <c r="A39" s="122">
        <v>20</v>
      </c>
      <c r="B39" s="164">
        <v>36861</v>
      </c>
      <c r="C39" s="13">
        <v>1</v>
      </c>
      <c r="D39" s="32">
        <v>61</v>
      </c>
      <c r="E39" s="473">
        <v>617</v>
      </c>
      <c r="F39" s="32">
        <v>35485</v>
      </c>
      <c r="G39" s="32">
        <v>1</v>
      </c>
      <c r="H39" s="33" t="s">
        <v>696</v>
      </c>
      <c r="I39" s="32"/>
      <c r="J39" s="33"/>
      <c r="K39" s="555" t="s">
        <v>61</v>
      </c>
      <c r="L39" s="58">
        <v>8760</v>
      </c>
      <c r="M39" s="553">
        <v>10</v>
      </c>
      <c r="N39" s="747"/>
      <c r="O39" s="747"/>
      <c r="P39" s="549">
        <f>+O28+O29+O30+O31+O32+O33+O34+O35+O36+O37+O38+O39</f>
        <v>1093.0603333333331</v>
      </c>
      <c r="Q39" s="550">
        <v>10</v>
      </c>
      <c r="R39" s="550"/>
      <c r="S39" s="551">
        <v>8760</v>
      </c>
      <c r="T39" s="552">
        <f t="shared" si="1"/>
        <v>0</v>
      </c>
    </row>
    <row r="40" spans="1:20" ht="12.75">
      <c r="A40" s="122">
        <v>21</v>
      </c>
      <c r="B40" s="621">
        <v>36860</v>
      </c>
      <c r="C40" s="622">
        <v>1</v>
      </c>
      <c r="D40" s="623">
        <v>61</v>
      </c>
      <c r="E40" s="624">
        <v>619</v>
      </c>
      <c r="F40" s="121"/>
      <c r="G40" s="121">
        <v>1</v>
      </c>
      <c r="H40" s="629" t="s">
        <v>45</v>
      </c>
      <c r="I40" s="121"/>
      <c r="J40" s="629"/>
      <c r="K40" s="625" t="s">
        <v>61</v>
      </c>
      <c r="L40" s="628">
        <v>1200</v>
      </c>
      <c r="M40" s="553">
        <v>10</v>
      </c>
      <c r="N40" s="747"/>
      <c r="O40" s="747"/>
      <c r="P40" s="549">
        <f>+O40</f>
        <v>0</v>
      </c>
      <c r="Q40" s="550">
        <v>10</v>
      </c>
      <c r="R40" s="554"/>
      <c r="S40" s="551">
        <v>1200</v>
      </c>
      <c r="T40" s="552">
        <f aca="true" t="shared" si="4" ref="T40:T47">IF(M40=0,"N/A",+L40-S40)</f>
        <v>0</v>
      </c>
    </row>
    <row r="41" spans="1:20" ht="12.75">
      <c r="A41" s="122">
        <v>22</v>
      </c>
      <c r="B41" s="164">
        <v>39874</v>
      </c>
      <c r="C41" s="13">
        <v>1</v>
      </c>
      <c r="D41" s="32">
        <v>61</v>
      </c>
      <c r="E41" s="472">
        <v>614</v>
      </c>
      <c r="F41" s="32"/>
      <c r="G41" s="32">
        <v>1</v>
      </c>
      <c r="H41" s="33" t="s">
        <v>915</v>
      </c>
      <c r="I41" s="32"/>
      <c r="J41" s="33" t="s">
        <v>496</v>
      </c>
      <c r="K41" s="32" t="s">
        <v>30</v>
      </c>
      <c r="L41" s="58">
        <v>6583</v>
      </c>
      <c r="M41" s="553">
        <v>3</v>
      </c>
      <c r="N41" s="747"/>
      <c r="O41" s="747"/>
      <c r="P41" s="549"/>
      <c r="Q41" s="550">
        <v>3</v>
      </c>
      <c r="R41" s="554"/>
      <c r="S41" s="551">
        <v>6583</v>
      </c>
      <c r="T41" s="552">
        <f t="shared" si="4"/>
        <v>0</v>
      </c>
    </row>
    <row r="42" spans="1:20" ht="12.75">
      <c r="A42" s="122">
        <v>23</v>
      </c>
      <c r="B42" s="164">
        <v>39874</v>
      </c>
      <c r="C42" s="13">
        <v>1</v>
      </c>
      <c r="D42" s="32">
        <v>61</v>
      </c>
      <c r="E42" s="472">
        <v>614</v>
      </c>
      <c r="F42" s="32"/>
      <c r="G42" s="32">
        <v>1</v>
      </c>
      <c r="H42" s="33" t="s">
        <v>90</v>
      </c>
      <c r="I42" s="32"/>
      <c r="J42" s="33" t="s">
        <v>79</v>
      </c>
      <c r="K42" s="32" t="s">
        <v>30</v>
      </c>
      <c r="L42" s="58">
        <v>207.22</v>
      </c>
      <c r="M42" s="553">
        <v>3</v>
      </c>
      <c r="N42" s="747"/>
      <c r="O42" s="747"/>
      <c r="P42" s="549"/>
      <c r="Q42" s="550">
        <v>3</v>
      </c>
      <c r="R42" s="554"/>
      <c r="S42" s="551">
        <v>207.22</v>
      </c>
      <c r="T42" s="552">
        <f t="shared" si="4"/>
        <v>0</v>
      </c>
    </row>
    <row r="43" spans="1:20" ht="12.75">
      <c r="A43" s="122">
        <v>24</v>
      </c>
      <c r="B43" s="164">
        <v>39874</v>
      </c>
      <c r="C43" s="13">
        <v>1</v>
      </c>
      <c r="D43" s="32">
        <v>61</v>
      </c>
      <c r="E43" s="472">
        <v>614</v>
      </c>
      <c r="F43" s="32"/>
      <c r="G43" s="32">
        <v>1</v>
      </c>
      <c r="H43" s="33" t="s">
        <v>31</v>
      </c>
      <c r="I43" s="32"/>
      <c r="J43" s="33" t="s">
        <v>77</v>
      </c>
      <c r="K43" s="32" t="s">
        <v>30</v>
      </c>
      <c r="L43" s="58">
        <v>2541.84</v>
      </c>
      <c r="M43" s="553">
        <v>3</v>
      </c>
      <c r="N43" s="747"/>
      <c r="O43" s="747"/>
      <c r="P43" s="549"/>
      <c r="Q43" s="550">
        <v>3</v>
      </c>
      <c r="R43" s="554"/>
      <c r="S43" s="551">
        <v>2541.84</v>
      </c>
      <c r="T43" s="552">
        <f t="shared" si="4"/>
        <v>0</v>
      </c>
    </row>
    <row r="44" spans="1:20" ht="12.75">
      <c r="A44" s="122">
        <v>25</v>
      </c>
      <c r="B44" s="164">
        <v>39874</v>
      </c>
      <c r="C44" s="13">
        <v>1</v>
      </c>
      <c r="D44" s="32">
        <v>61</v>
      </c>
      <c r="E44" s="472">
        <v>614</v>
      </c>
      <c r="F44" s="32"/>
      <c r="G44" s="32">
        <v>1</v>
      </c>
      <c r="H44" s="33" t="s">
        <v>32</v>
      </c>
      <c r="I44" s="32"/>
      <c r="J44" s="33" t="s">
        <v>75</v>
      </c>
      <c r="K44" s="32" t="s">
        <v>30</v>
      </c>
      <c r="L44" s="58">
        <v>11405.56</v>
      </c>
      <c r="M44" s="553">
        <v>3</v>
      </c>
      <c r="N44" s="745"/>
      <c r="O44" s="745"/>
      <c r="P44" s="549"/>
      <c r="Q44" s="550">
        <v>3</v>
      </c>
      <c r="R44" s="554"/>
      <c r="S44" s="551">
        <v>11405.56</v>
      </c>
      <c r="T44" s="552">
        <f t="shared" si="4"/>
        <v>0</v>
      </c>
    </row>
    <row r="45" spans="1:20" ht="12.75">
      <c r="A45" s="122">
        <v>26</v>
      </c>
      <c r="B45" s="626">
        <v>39903</v>
      </c>
      <c r="C45" s="13">
        <v>1</v>
      </c>
      <c r="D45" s="51">
        <v>61</v>
      </c>
      <c r="E45" s="483">
        <v>614</v>
      </c>
      <c r="F45" s="51"/>
      <c r="G45" s="51">
        <v>1</v>
      </c>
      <c r="H45" s="520" t="s">
        <v>42</v>
      </c>
      <c r="I45" s="51" t="s">
        <v>523</v>
      </c>
      <c r="J45" s="520" t="s">
        <v>43</v>
      </c>
      <c r="K45" s="51" t="s">
        <v>30</v>
      </c>
      <c r="L45" s="627">
        <v>3712</v>
      </c>
      <c r="M45" s="553">
        <v>3</v>
      </c>
      <c r="N45" s="745"/>
      <c r="O45" s="745"/>
      <c r="P45" s="549"/>
      <c r="Q45" s="550">
        <v>3</v>
      </c>
      <c r="R45" s="554"/>
      <c r="S45" s="551">
        <v>3712</v>
      </c>
      <c r="T45" s="552">
        <f>IF(M45=0,"N/A",+L45-S45)</f>
        <v>0</v>
      </c>
    </row>
    <row r="46" spans="1:20" ht="12.75">
      <c r="A46" s="122">
        <v>27</v>
      </c>
      <c r="B46" s="136">
        <v>40788</v>
      </c>
      <c r="C46" s="13">
        <v>1</v>
      </c>
      <c r="D46" s="181">
        <v>61</v>
      </c>
      <c r="E46" s="592">
        <v>614</v>
      </c>
      <c r="F46" s="122"/>
      <c r="G46" s="181">
        <v>1</v>
      </c>
      <c r="H46" s="191" t="s">
        <v>62</v>
      </c>
      <c r="I46" s="122"/>
      <c r="J46" s="191" t="s">
        <v>803</v>
      </c>
      <c r="K46" s="51" t="s">
        <v>30</v>
      </c>
      <c r="L46" s="420">
        <v>2957.73</v>
      </c>
      <c r="M46" s="547">
        <v>3</v>
      </c>
      <c r="N46" s="222">
        <f>IF(M46=0,"N/A",+L46/M46)</f>
        <v>985.91</v>
      </c>
      <c r="O46" s="222">
        <f>IF(M46=0,"N/A",+N46/12)</f>
        <v>82.15916666666666</v>
      </c>
      <c r="P46" s="205"/>
      <c r="Q46" s="550">
        <v>1</v>
      </c>
      <c r="R46" s="550">
        <v>9</v>
      </c>
      <c r="S46" s="222">
        <f>IF(M46=0,"N/A",+N46*Q46+O46*R46)</f>
        <v>1725.3425</v>
      </c>
      <c r="T46" s="223">
        <f t="shared" si="4"/>
        <v>1232.3875</v>
      </c>
    </row>
    <row r="47" spans="1:20" ht="12.75">
      <c r="A47" s="122">
        <v>28</v>
      </c>
      <c r="B47" s="164">
        <v>39288</v>
      </c>
      <c r="C47" s="13">
        <v>1</v>
      </c>
      <c r="D47" s="32">
        <v>61</v>
      </c>
      <c r="E47" s="472">
        <v>614</v>
      </c>
      <c r="F47" s="32"/>
      <c r="G47" s="32">
        <v>1</v>
      </c>
      <c r="H47" s="33" t="s">
        <v>80</v>
      </c>
      <c r="I47" s="32"/>
      <c r="J47" s="33" t="s">
        <v>81</v>
      </c>
      <c r="K47" s="51" t="s">
        <v>30</v>
      </c>
      <c r="L47" s="58">
        <v>5220</v>
      </c>
      <c r="M47" s="553">
        <v>3</v>
      </c>
      <c r="N47" s="745"/>
      <c r="O47" s="745"/>
      <c r="P47" s="549">
        <f>+O41+O42+O43+O44+O45+O46+O47</f>
        <v>82.15916666666666</v>
      </c>
      <c r="Q47" s="550">
        <v>3</v>
      </c>
      <c r="R47" s="554"/>
      <c r="S47" s="551">
        <v>5220</v>
      </c>
      <c r="T47" s="552">
        <f t="shared" si="4"/>
        <v>0</v>
      </c>
    </row>
    <row r="48" spans="1:20" ht="12.75">
      <c r="A48" s="122">
        <v>29</v>
      </c>
      <c r="B48" s="164">
        <v>36891</v>
      </c>
      <c r="C48" s="13">
        <v>1</v>
      </c>
      <c r="D48" s="32">
        <v>61</v>
      </c>
      <c r="E48" s="556">
        <v>616</v>
      </c>
      <c r="F48" s="33"/>
      <c r="G48" s="32">
        <v>1</v>
      </c>
      <c r="H48" s="33" t="s">
        <v>38</v>
      </c>
      <c r="I48" s="32"/>
      <c r="J48" s="33" t="s">
        <v>102</v>
      </c>
      <c r="K48" s="32" t="s">
        <v>30</v>
      </c>
      <c r="L48" s="58">
        <v>8000</v>
      </c>
      <c r="M48" s="553">
        <v>3</v>
      </c>
      <c r="N48" s="745"/>
      <c r="O48" s="745"/>
      <c r="P48" s="549">
        <f>+O48</f>
        <v>0</v>
      </c>
      <c r="Q48" s="550">
        <v>3</v>
      </c>
      <c r="R48" s="554"/>
      <c r="S48" s="551">
        <v>8000</v>
      </c>
      <c r="T48" s="552">
        <f aca="true" t="shared" si="5" ref="T48:T59">IF(M48=0,"N/A",+L48-S48)</f>
        <v>0</v>
      </c>
    </row>
    <row r="49" spans="1:20" ht="12.75">
      <c r="A49" s="122">
        <v>30</v>
      </c>
      <c r="B49" s="509">
        <v>40232</v>
      </c>
      <c r="C49" s="13">
        <v>1</v>
      </c>
      <c r="D49" s="181">
        <v>61</v>
      </c>
      <c r="E49" s="479">
        <v>617</v>
      </c>
      <c r="F49" s="137"/>
      <c r="G49" s="137">
        <v>1</v>
      </c>
      <c r="H49" s="191" t="s">
        <v>26</v>
      </c>
      <c r="I49" s="181"/>
      <c r="J49" s="191" t="s">
        <v>618</v>
      </c>
      <c r="K49" s="32" t="s">
        <v>30</v>
      </c>
      <c r="L49" s="293">
        <v>8873.02</v>
      </c>
      <c r="M49" s="547">
        <v>10</v>
      </c>
      <c r="N49" s="549">
        <f aca="true" t="shared" si="6" ref="N49:N58">IF(M49=0,"N/A",+L49/M49)</f>
        <v>887.302</v>
      </c>
      <c r="O49" s="549">
        <f aca="true" t="shared" si="7" ref="O49:O58">IF(M49=0,"N/A",+N49/12)</f>
        <v>73.94183333333334</v>
      </c>
      <c r="P49" s="549"/>
      <c r="Q49" s="550">
        <v>3</v>
      </c>
      <c r="R49" s="550">
        <v>4</v>
      </c>
      <c r="S49" s="551">
        <f aca="true" t="shared" si="8" ref="S49:S58">IF(M49=0,"N/A",+N49*Q49+O49*R49)</f>
        <v>2957.673333333333</v>
      </c>
      <c r="T49" s="552">
        <f t="shared" si="5"/>
        <v>5915.346666666667</v>
      </c>
    </row>
    <row r="50" spans="1:20" ht="12.75">
      <c r="A50" s="122">
        <v>31</v>
      </c>
      <c r="B50" s="164">
        <v>38725</v>
      </c>
      <c r="C50" s="13">
        <v>1</v>
      </c>
      <c r="D50" s="32">
        <v>61</v>
      </c>
      <c r="E50" s="473">
        <v>617</v>
      </c>
      <c r="F50" s="33"/>
      <c r="G50" s="32">
        <v>1</v>
      </c>
      <c r="H50" s="33" t="s">
        <v>84</v>
      </c>
      <c r="I50" s="32"/>
      <c r="J50" s="33" t="s">
        <v>19</v>
      </c>
      <c r="K50" s="32" t="s">
        <v>30</v>
      </c>
      <c r="L50" s="58">
        <v>6960</v>
      </c>
      <c r="M50" s="553">
        <v>10</v>
      </c>
      <c r="N50" s="549">
        <f t="shared" si="6"/>
        <v>696</v>
      </c>
      <c r="O50" s="549">
        <f t="shared" si="7"/>
        <v>58</v>
      </c>
      <c r="P50" s="549"/>
      <c r="Q50" s="550">
        <v>7</v>
      </c>
      <c r="R50" s="554">
        <v>5</v>
      </c>
      <c r="S50" s="551">
        <f t="shared" si="8"/>
        <v>5162</v>
      </c>
      <c r="T50" s="552">
        <f t="shared" si="5"/>
        <v>1798</v>
      </c>
    </row>
    <row r="51" spans="1:20" ht="12.75">
      <c r="A51" s="122">
        <v>32</v>
      </c>
      <c r="B51" s="164">
        <v>38013</v>
      </c>
      <c r="C51" s="13">
        <v>1</v>
      </c>
      <c r="D51" s="32">
        <v>61</v>
      </c>
      <c r="E51" s="473">
        <v>617</v>
      </c>
      <c r="F51" s="33"/>
      <c r="G51" s="32">
        <v>1</v>
      </c>
      <c r="H51" s="33" t="s">
        <v>84</v>
      </c>
      <c r="I51" s="32"/>
      <c r="J51" s="33" t="s">
        <v>19</v>
      </c>
      <c r="K51" s="32" t="s">
        <v>30</v>
      </c>
      <c r="L51" s="58">
        <v>4714.99</v>
      </c>
      <c r="M51" s="553">
        <v>10</v>
      </c>
      <c r="N51" s="549">
        <f t="shared" si="6"/>
        <v>471.49899999999997</v>
      </c>
      <c r="O51" s="549">
        <f t="shared" si="7"/>
        <v>39.29158333333333</v>
      </c>
      <c r="P51" s="549"/>
      <c r="Q51" s="550">
        <v>9</v>
      </c>
      <c r="R51" s="554">
        <v>5</v>
      </c>
      <c r="S51" s="551">
        <f t="shared" si="8"/>
        <v>4439.948916666666</v>
      </c>
      <c r="T51" s="552">
        <f t="shared" si="5"/>
        <v>275.0410833333335</v>
      </c>
    </row>
    <row r="52" spans="1:20" ht="12.75">
      <c r="A52" s="122">
        <v>33</v>
      </c>
      <c r="B52" s="164">
        <v>38013</v>
      </c>
      <c r="C52" s="13">
        <v>1</v>
      </c>
      <c r="D52" s="32">
        <v>61</v>
      </c>
      <c r="E52" s="473">
        <v>617</v>
      </c>
      <c r="F52" s="32"/>
      <c r="G52" s="32">
        <v>1</v>
      </c>
      <c r="H52" s="33" t="s">
        <v>82</v>
      </c>
      <c r="I52" s="32"/>
      <c r="J52" s="33" t="s">
        <v>27</v>
      </c>
      <c r="K52" s="32" t="s">
        <v>30</v>
      </c>
      <c r="L52" s="58">
        <v>4714.99</v>
      </c>
      <c r="M52" s="553">
        <v>10</v>
      </c>
      <c r="N52" s="549">
        <f t="shared" si="6"/>
        <v>471.49899999999997</v>
      </c>
      <c r="O52" s="549">
        <f t="shared" si="7"/>
        <v>39.29158333333333</v>
      </c>
      <c r="P52" s="549"/>
      <c r="Q52" s="550">
        <v>9</v>
      </c>
      <c r="R52" s="554">
        <v>5</v>
      </c>
      <c r="S52" s="551">
        <f t="shared" si="8"/>
        <v>4439.948916666666</v>
      </c>
      <c r="T52" s="552">
        <f t="shared" si="5"/>
        <v>275.0410833333335</v>
      </c>
    </row>
    <row r="53" spans="1:20" ht="12.75">
      <c r="A53" s="122">
        <v>34</v>
      </c>
      <c r="B53" s="164">
        <v>38013</v>
      </c>
      <c r="C53" s="13">
        <v>1</v>
      </c>
      <c r="D53" s="32">
        <v>61</v>
      </c>
      <c r="E53" s="473">
        <v>617</v>
      </c>
      <c r="F53" s="32"/>
      <c r="G53" s="32">
        <v>1</v>
      </c>
      <c r="H53" s="33" t="s">
        <v>82</v>
      </c>
      <c r="I53" s="32"/>
      <c r="J53" s="33" t="s">
        <v>27</v>
      </c>
      <c r="K53" s="32" t="s">
        <v>30</v>
      </c>
      <c r="L53" s="58">
        <v>4715.99</v>
      </c>
      <c r="M53" s="553">
        <v>10</v>
      </c>
      <c r="N53" s="549">
        <f t="shared" si="6"/>
        <v>471.599</v>
      </c>
      <c r="O53" s="549">
        <f t="shared" si="7"/>
        <v>39.29991666666667</v>
      </c>
      <c r="P53" s="549"/>
      <c r="Q53" s="550">
        <v>9</v>
      </c>
      <c r="R53" s="554">
        <v>5</v>
      </c>
      <c r="S53" s="551">
        <f t="shared" si="8"/>
        <v>4440.890583333333</v>
      </c>
      <c r="T53" s="552">
        <f t="shared" si="5"/>
        <v>275.0994166666669</v>
      </c>
    </row>
    <row r="54" spans="1:20" ht="12.75">
      <c r="A54" s="122">
        <v>35</v>
      </c>
      <c r="B54" s="164">
        <v>37993</v>
      </c>
      <c r="C54" s="13">
        <v>1</v>
      </c>
      <c r="D54" s="32">
        <v>61</v>
      </c>
      <c r="E54" s="473">
        <v>617</v>
      </c>
      <c r="F54" s="33"/>
      <c r="G54" s="32">
        <v>1</v>
      </c>
      <c r="H54" s="33" t="s">
        <v>84</v>
      </c>
      <c r="I54" s="32"/>
      <c r="J54" s="33" t="s">
        <v>19</v>
      </c>
      <c r="K54" s="32" t="s">
        <v>30</v>
      </c>
      <c r="L54" s="58">
        <v>4714.99</v>
      </c>
      <c r="M54" s="553">
        <v>10</v>
      </c>
      <c r="N54" s="549">
        <f t="shared" si="6"/>
        <v>471.49899999999997</v>
      </c>
      <c r="O54" s="549">
        <f t="shared" si="7"/>
        <v>39.29158333333333</v>
      </c>
      <c r="P54" s="549"/>
      <c r="Q54" s="550">
        <v>9</v>
      </c>
      <c r="R54" s="554">
        <v>5</v>
      </c>
      <c r="S54" s="551">
        <f t="shared" si="8"/>
        <v>4439.948916666666</v>
      </c>
      <c r="T54" s="552">
        <f t="shared" si="5"/>
        <v>275.0410833333335</v>
      </c>
    </row>
    <row r="55" spans="1:20" ht="12.75">
      <c r="A55" s="122">
        <v>36</v>
      </c>
      <c r="B55" s="396">
        <v>37993</v>
      </c>
      <c r="C55" s="13">
        <v>1</v>
      </c>
      <c r="D55" s="32">
        <v>61</v>
      </c>
      <c r="E55" s="473">
        <v>617</v>
      </c>
      <c r="F55" s="32">
        <v>127913</v>
      </c>
      <c r="G55" s="32">
        <v>1</v>
      </c>
      <c r="H55" s="33" t="s">
        <v>85</v>
      </c>
      <c r="I55" s="32"/>
      <c r="J55" s="33" t="s">
        <v>19</v>
      </c>
      <c r="K55" s="32" t="s">
        <v>30</v>
      </c>
      <c r="L55" s="58">
        <v>3033.73</v>
      </c>
      <c r="M55" s="553">
        <v>10</v>
      </c>
      <c r="N55" s="549">
        <f t="shared" si="6"/>
        <v>303.373</v>
      </c>
      <c r="O55" s="549">
        <f t="shared" si="7"/>
        <v>25.28108333333333</v>
      </c>
      <c r="P55" s="549"/>
      <c r="Q55" s="550">
        <v>9</v>
      </c>
      <c r="R55" s="554">
        <v>5</v>
      </c>
      <c r="S55" s="551">
        <f t="shared" si="8"/>
        <v>2856.7624166666665</v>
      </c>
      <c r="T55" s="552">
        <f t="shared" si="5"/>
        <v>176.96758333333355</v>
      </c>
    </row>
    <row r="56" spans="1:20" ht="12.75">
      <c r="A56" s="122">
        <v>37</v>
      </c>
      <c r="B56" s="136">
        <v>37273</v>
      </c>
      <c r="C56" s="13">
        <v>1</v>
      </c>
      <c r="D56" s="510">
        <v>61</v>
      </c>
      <c r="E56" s="473">
        <v>617</v>
      </c>
      <c r="F56" s="32">
        <v>127909</v>
      </c>
      <c r="G56" s="32">
        <v>1</v>
      </c>
      <c r="H56" s="33" t="s">
        <v>86</v>
      </c>
      <c r="I56" s="32"/>
      <c r="J56" s="33" t="s">
        <v>19</v>
      </c>
      <c r="K56" s="32" t="s">
        <v>30</v>
      </c>
      <c r="L56" s="58">
        <v>9860.93</v>
      </c>
      <c r="M56" s="553">
        <v>10</v>
      </c>
      <c r="N56" s="745"/>
      <c r="O56" s="745"/>
      <c r="P56" s="549"/>
      <c r="Q56" s="550">
        <v>10</v>
      </c>
      <c r="R56" s="554"/>
      <c r="S56" s="551">
        <v>9860.93</v>
      </c>
      <c r="T56" s="552">
        <f t="shared" si="5"/>
        <v>0</v>
      </c>
    </row>
    <row r="57" spans="1:20" ht="12.75">
      <c r="A57" s="122">
        <v>38</v>
      </c>
      <c r="B57" s="136">
        <v>39230</v>
      </c>
      <c r="C57" s="13">
        <v>1</v>
      </c>
      <c r="D57" s="510">
        <v>61</v>
      </c>
      <c r="E57" s="473">
        <v>617</v>
      </c>
      <c r="F57" s="32">
        <v>127914</v>
      </c>
      <c r="G57" s="32">
        <v>1</v>
      </c>
      <c r="H57" s="33" t="s">
        <v>56</v>
      </c>
      <c r="I57" s="32"/>
      <c r="J57" s="33" t="s">
        <v>25</v>
      </c>
      <c r="K57" s="32" t="s">
        <v>30</v>
      </c>
      <c r="L57" s="58">
        <v>3024</v>
      </c>
      <c r="M57" s="553">
        <v>5</v>
      </c>
      <c r="N57" s="745"/>
      <c r="O57" s="745"/>
      <c r="P57" s="549"/>
      <c r="Q57" s="550">
        <v>5</v>
      </c>
      <c r="R57" s="554"/>
      <c r="S57" s="551">
        <v>3024</v>
      </c>
      <c r="T57" s="552">
        <f t="shared" si="5"/>
        <v>0</v>
      </c>
    </row>
    <row r="58" spans="1:20" ht="12.75">
      <c r="A58" s="122">
        <v>39</v>
      </c>
      <c r="B58" s="136">
        <v>40562</v>
      </c>
      <c r="C58" s="13">
        <v>1</v>
      </c>
      <c r="D58" s="181">
        <v>61</v>
      </c>
      <c r="E58" s="479">
        <v>617</v>
      </c>
      <c r="F58" s="425"/>
      <c r="G58" s="125">
        <v>1</v>
      </c>
      <c r="H58" s="191" t="s">
        <v>99</v>
      </c>
      <c r="I58" s="126"/>
      <c r="J58" s="297" t="s">
        <v>19</v>
      </c>
      <c r="K58" s="32" t="s">
        <v>30</v>
      </c>
      <c r="L58" s="128">
        <v>6884.25</v>
      </c>
      <c r="M58" s="247">
        <v>10</v>
      </c>
      <c r="N58" s="222">
        <f t="shared" si="6"/>
        <v>688.425</v>
      </c>
      <c r="O58" s="222">
        <f t="shared" si="7"/>
        <v>57.36875</v>
      </c>
      <c r="P58" s="222"/>
      <c r="Q58" s="550">
        <v>2</v>
      </c>
      <c r="R58" s="210">
        <v>5</v>
      </c>
      <c r="S58" s="222">
        <f t="shared" si="8"/>
        <v>1663.69375</v>
      </c>
      <c r="T58" s="223">
        <f t="shared" si="5"/>
        <v>5220.55625</v>
      </c>
    </row>
    <row r="59" spans="1:20" ht="12.75">
      <c r="A59" s="122">
        <v>40</v>
      </c>
      <c r="B59" s="136">
        <v>36860</v>
      </c>
      <c r="C59" s="13">
        <v>1</v>
      </c>
      <c r="D59" s="510">
        <v>61</v>
      </c>
      <c r="E59" s="473">
        <v>617</v>
      </c>
      <c r="F59" s="32"/>
      <c r="G59" s="32">
        <v>2</v>
      </c>
      <c r="H59" s="33" t="s">
        <v>87</v>
      </c>
      <c r="I59" s="32"/>
      <c r="J59" s="33" t="s">
        <v>19</v>
      </c>
      <c r="K59" s="32" t="s">
        <v>30</v>
      </c>
      <c r="L59" s="58">
        <v>1617.04</v>
      </c>
      <c r="M59" s="553">
        <v>10</v>
      </c>
      <c r="N59" s="745"/>
      <c r="O59" s="745"/>
      <c r="P59" s="549">
        <f>+O49+O50+O51+O52+O53+O54+O55+O56+O57+O58+O59</f>
        <v>371.7663333333333</v>
      </c>
      <c r="Q59" s="550">
        <v>10</v>
      </c>
      <c r="R59" s="554"/>
      <c r="S59" s="551">
        <v>1617.04</v>
      </c>
      <c r="T59" s="552">
        <f t="shared" si="5"/>
        <v>0</v>
      </c>
    </row>
    <row r="60" spans="1:20" ht="15">
      <c r="A60" s="108"/>
      <c r="B60" s="526"/>
      <c r="C60" s="404"/>
      <c r="D60" s="404"/>
      <c r="E60" s="404"/>
      <c r="F60" s="557"/>
      <c r="G60" s="557"/>
      <c r="H60" s="21"/>
      <c r="I60" s="557"/>
      <c r="J60" s="21"/>
      <c r="K60" s="404"/>
      <c r="L60" s="558">
        <f>SUM(L20:L59)</f>
        <v>315903.54999999993</v>
      </c>
      <c r="M60" s="559"/>
      <c r="N60" s="273">
        <f>SUM(N20:N59)</f>
        <v>29805.496666666662</v>
      </c>
      <c r="O60" s="273">
        <f>SUM(O20:O59)</f>
        <v>2483.791388888889</v>
      </c>
      <c r="P60" s="273">
        <f>SUM(P20:P59)</f>
        <v>2483.791388888889</v>
      </c>
      <c r="Q60" s="272"/>
      <c r="R60" s="272"/>
      <c r="S60" s="273">
        <f>SUM(S20:S59)</f>
        <v>217778.92433333336</v>
      </c>
      <c r="T60" s="263">
        <f>SUM(T20:T59)</f>
        <v>98124.62566666664</v>
      </c>
    </row>
    <row r="61" spans="1:20" ht="12.75">
      <c r="A61" s="20"/>
      <c r="B61" s="20"/>
      <c r="E61" s="542"/>
      <c r="F61" s="543"/>
      <c r="G61" s="543"/>
      <c r="H61" s="544"/>
      <c r="I61" s="543"/>
      <c r="J61" s="544"/>
      <c r="K61" s="542"/>
      <c r="L61" s="542"/>
      <c r="M61" s="542"/>
      <c r="N61" s="542"/>
      <c r="O61" s="542"/>
      <c r="P61" s="542"/>
      <c r="Q61" s="542"/>
      <c r="R61" s="542"/>
      <c r="S61" s="542"/>
      <c r="T61" s="542"/>
    </row>
    <row r="62" ht="12.75">
      <c r="S62" s="80"/>
    </row>
    <row r="64" ht="12.75">
      <c r="S64" s="80"/>
    </row>
    <row r="66" spans="12:13" ht="12.75">
      <c r="L66" s="20"/>
      <c r="M66" s="20"/>
    </row>
    <row r="67" spans="2:19" ht="12.75">
      <c r="B67" s="616" t="s">
        <v>53</v>
      </c>
      <c r="C67" s="813"/>
      <c r="D67" s="813"/>
      <c r="E67" s="813"/>
      <c r="F67" s="813"/>
      <c r="G67" s="48"/>
      <c r="H67" s="118"/>
      <c r="I67" s="118"/>
      <c r="J67" s="119"/>
      <c r="K67" s="282"/>
      <c r="L67" s="23"/>
      <c r="M67" s="20"/>
      <c r="O67" s="282"/>
      <c r="P67" s="119"/>
      <c r="Q67" s="265"/>
      <c r="R67" s="265"/>
      <c r="S67" s="265"/>
    </row>
    <row r="68" spans="2:19" ht="12.75">
      <c r="B68" s="810" t="s">
        <v>52</v>
      </c>
      <c r="C68" s="810"/>
      <c r="D68" s="810"/>
      <c r="E68" s="810"/>
      <c r="F68" s="810"/>
      <c r="G68" s="20"/>
      <c r="H68" s="810" t="s">
        <v>188</v>
      </c>
      <c r="I68" s="810"/>
      <c r="J68" s="810"/>
      <c r="K68" s="810"/>
      <c r="L68" s="50"/>
      <c r="M68" s="50"/>
      <c r="O68" s="810" t="s">
        <v>582</v>
      </c>
      <c r="P68" s="810"/>
      <c r="Q68" s="810"/>
      <c r="R68" s="810"/>
      <c r="S68" s="810"/>
    </row>
    <row r="69" spans="3:16" ht="12.75">
      <c r="C69" s="50"/>
      <c r="D69" s="50"/>
      <c r="E69" s="50"/>
      <c r="G69" s="811"/>
      <c r="H69" s="811"/>
      <c r="J69" s="20"/>
      <c r="K69" s="20"/>
      <c r="L69" s="20"/>
      <c r="M69" s="20"/>
      <c r="O69" s="20"/>
      <c r="P69" s="20"/>
    </row>
  </sheetData>
  <sheetProtection/>
  <mergeCells count="10">
    <mergeCell ref="H68:K68"/>
    <mergeCell ref="O68:S68"/>
    <mergeCell ref="G69:H69"/>
    <mergeCell ref="A12:T12"/>
    <mergeCell ref="A11:T11"/>
    <mergeCell ref="A14:T14"/>
    <mergeCell ref="A13:T13"/>
    <mergeCell ref="C67:F67"/>
    <mergeCell ref="A15:T15"/>
    <mergeCell ref="B68:F68"/>
  </mergeCells>
  <printOptions horizontalCentered="1"/>
  <pageMargins left="0.1968503937007874" right="0" top="0" bottom="0" header="0.15748031496062992" footer="0.15748031496062992"/>
  <pageSetup fitToWidth="3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T39"/>
  <sheetViews>
    <sheetView zoomScalePageLayoutView="0" workbookViewId="0" topLeftCell="A13">
      <selection activeCell="L34" sqref="L34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6.421875" style="0" customWidth="1"/>
    <col min="4" max="4" width="7.57421875" style="0" customWidth="1"/>
    <col min="5" max="5" width="7.140625" style="0" customWidth="1"/>
    <col min="6" max="6" width="6.7109375" style="0" customWidth="1"/>
    <col min="7" max="7" width="7.00390625" style="0" customWidth="1"/>
    <col min="8" max="8" width="19.00390625" style="0" customWidth="1"/>
    <col min="9" max="9" width="6.8515625" style="0" customWidth="1"/>
    <col min="10" max="10" width="7.8515625" style="0" customWidth="1"/>
    <col min="11" max="11" width="22.28125" style="0" customWidth="1"/>
    <col min="12" max="12" width="15.140625" style="0" customWidth="1"/>
    <col min="13" max="13" width="3.28125" style="0" customWidth="1"/>
    <col min="14" max="14" width="13.8515625" style="0" customWidth="1"/>
    <col min="15" max="15" width="13.00390625" style="0" customWidth="1"/>
    <col min="16" max="16" width="10.140625" style="0" customWidth="1"/>
    <col min="17" max="17" width="8.57421875" style="0" customWidth="1"/>
    <col min="18" max="18" width="6.8515625" style="0" customWidth="1"/>
    <col min="19" max="19" width="14.57421875" style="0" customWidth="1"/>
    <col min="20" max="20" width="11.28125" style="0" customWidth="1"/>
  </cols>
  <sheetData>
    <row r="13" spans="6:9" ht="12.75">
      <c r="F13" s="1"/>
      <c r="G13" s="1"/>
      <c r="I13" s="1"/>
    </row>
    <row r="14" spans="6:9" ht="12.75">
      <c r="F14" s="1"/>
      <c r="G14" s="1"/>
      <c r="I14" s="1"/>
    </row>
    <row r="15" spans="6:9" ht="12.75">
      <c r="F15" s="1"/>
      <c r="G15" s="1"/>
      <c r="I15" s="1"/>
    </row>
    <row r="16" spans="6:9" ht="12.75">
      <c r="F16" s="1"/>
      <c r="G16" s="1"/>
      <c r="I16" s="1"/>
    </row>
    <row r="17" spans="1:20" ht="12.75">
      <c r="A17" s="812" t="s">
        <v>0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2" t="s">
        <v>1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</row>
    <row r="19" spans="1:20" ht="12.75">
      <c r="A19" s="812" t="s">
        <v>2</v>
      </c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</row>
    <row r="20" spans="1:20" ht="12.75">
      <c r="A20" s="812" t="s">
        <v>3</v>
      </c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</row>
    <row r="21" spans="1:20" ht="12.75">
      <c r="A21" s="814" t="s">
        <v>1070</v>
      </c>
      <c r="B21" s="814"/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 thickBot="1">
      <c r="A23" s="2"/>
      <c r="B23" s="2"/>
      <c r="C23" s="2"/>
      <c r="D23" s="2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</row>
    <row r="24" spans="1:20" ht="25.5">
      <c r="A24" s="3" t="s">
        <v>4</v>
      </c>
      <c r="B24" s="3" t="s">
        <v>5</v>
      </c>
      <c r="C24" s="3" t="s">
        <v>6</v>
      </c>
      <c r="D24" s="4" t="s">
        <v>7</v>
      </c>
      <c r="E24" s="538" t="s">
        <v>8</v>
      </c>
      <c r="F24" s="539" t="s">
        <v>9</v>
      </c>
      <c r="G24" s="539" t="s">
        <v>10</v>
      </c>
      <c r="H24" s="539" t="s">
        <v>11</v>
      </c>
      <c r="I24" s="539" t="s">
        <v>12</v>
      </c>
      <c r="J24" s="539" t="s">
        <v>13</v>
      </c>
      <c r="K24" s="539" t="s">
        <v>957</v>
      </c>
      <c r="L24" s="539" t="s">
        <v>15</v>
      </c>
      <c r="M24" s="196" t="s">
        <v>583</v>
      </c>
      <c r="N24" s="197" t="s">
        <v>584</v>
      </c>
      <c r="O24" s="197" t="s">
        <v>585</v>
      </c>
      <c r="P24" s="197"/>
      <c r="Q24" s="198" t="s">
        <v>586</v>
      </c>
      <c r="R24" s="198" t="s">
        <v>587</v>
      </c>
      <c r="S24" s="199" t="s">
        <v>584</v>
      </c>
      <c r="T24" s="197" t="s">
        <v>588</v>
      </c>
    </row>
    <row r="25" spans="1:20" ht="14.25" thickBot="1">
      <c r="A25" s="348"/>
      <c r="B25" s="349"/>
      <c r="C25" s="350" t="s">
        <v>16</v>
      </c>
      <c r="D25" s="351"/>
      <c r="E25" s="582" t="s">
        <v>7</v>
      </c>
      <c r="F25" s="583"/>
      <c r="G25" s="539"/>
      <c r="H25" s="541"/>
      <c r="I25" s="539"/>
      <c r="J25" s="541"/>
      <c r="K25" s="541"/>
      <c r="L25" s="539" t="s">
        <v>17</v>
      </c>
      <c r="M25" s="200" t="s">
        <v>589</v>
      </c>
      <c r="N25" s="201" t="s">
        <v>590</v>
      </c>
      <c r="O25" s="201" t="s">
        <v>591</v>
      </c>
      <c r="P25" s="201"/>
      <c r="Q25" s="202" t="s">
        <v>592</v>
      </c>
      <c r="R25" s="202" t="s">
        <v>593</v>
      </c>
      <c r="S25" s="203" t="s">
        <v>1051</v>
      </c>
      <c r="T25" s="201" t="s">
        <v>594</v>
      </c>
    </row>
    <row r="26" spans="1:20" ht="12.75">
      <c r="A26" s="584">
        <v>1</v>
      </c>
      <c r="B26" s="584">
        <v>2</v>
      </c>
      <c r="C26" s="584">
        <v>3</v>
      </c>
      <c r="D26" s="584">
        <v>4</v>
      </c>
      <c r="E26" s="584">
        <v>5</v>
      </c>
      <c r="F26" s="584">
        <v>6</v>
      </c>
      <c r="G26" s="581">
        <v>7</v>
      </c>
      <c r="H26" s="576">
        <v>8</v>
      </c>
      <c r="I26" s="576">
        <v>9</v>
      </c>
      <c r="J26" s="576">
        <v>10</v>
      </c>
      <c r="K26" s="576">
        <v>11</v>
      </c>
      <c r="L26" s="576">
        <v>12</v>
      </c>
      <c r="M26" s="576">
        <v>13</v>
      </c>
      <c r="N26" s="576">
        <v>14</v>
      </c>
      <c r="O26" s="576">
        <v>15</v>
      </c>
      <c r="P26" s="576"/>
      <c r="Q26" s="576">
        <v>16</v>
      </c>
      <c r="R26" s="576">
        <v>17</v>
      </c>
      <c r="S26" s="576">
        <v>18</v>
      </c>
      <c r="T26" s="576">
        <v>19</v>
      </c>
    </row>
    <row r="27" spans="1:20" ht="12.75">
      <c r="A27" s="122">
        <v>1</v>
      </c>
      <c r="B27" s="140">
        <v>41090</v>
      </c>
      <c r="C27" s="181">
        <v>4</v>
      </c>
      <c r="D27" s="181">
        <v>61</v>
      </c>
      <c r="E27" s="479">
        <v>617</v>
      </c>
      <c r="F27" s="181">
        <v>127913</v>
      </c>
      <c r="G27" s="510">
        <v>1</v>
      </c>
      <c r="H27" s="33" t="s">
        <v>85</v>
      </c>
      <c r="I27" s="32"/>
      <c r="J27" s="33"/>
      <c r="K27" s="32" t="s">
        <v>961</v>
      </c>
      <c r="L27" s="58">
        <v>4756</v>
      </c>
      <c r="M27" s="553">
        <v>10</v>
      </c>
      <c r="N27" s="548">
        <f>IF(M27=0,"N/A",+L27/M27)</f>
        <v>475.6</v>
      </c>
      <c r="O27" s="549">
        <f>IF(M27=0,"N/A",+N27/12)</f>
        <v>39.63333333333333</v>
      </c>
      <c r="P27" s="549">
        <f>+O27</f>
        <v>39.63333333333333</v>
      </c>
      <c r="Q27" s="550">
        <v>1</v>
      </c>
      <c r="R27" s="576"/>
      <c r="S27" s="551">
        <f>IF(M27=0,"N/A",+N27*Q27+O27*R27)</f>
        <v>475.6</v>
      </c>
      <c r="T27" s="552">
        <f>IF(M27=0,"N/A",+L27-S27)</f>
        <v>4280.4</v>
      </c>
    </row>
    <row r="28" spans="1:20" ht="15">
      <c r="A28" s="108"/>
      <c r="B28" s="526"/>
      <c r="C28" s="404"/>
      <c r="D28" s="404"/>
      <c r="E28" s="542"/>
      <c r="F28" s="543"/>
      <c r="G28" s="543"/>
      <c r="H28" s="544"/>
      <c r="I28" s="543"/>
      <c r="J28" s="544"/>
      <c r="K28" s="542"/>
      <c r="L28" s="577"/>
      <c r="M28" s="578"/>
      <c r="N28" s="637">
        <f>SUM(N27:N27)</f>
        <v>475.6</v>
      </c>
      <c r="O28" s="579">
        <f>SUM(O27:O27)</f>
        <v>39.63333333333333</v>
      </c>
      <c r="P28" s="579">
        <f>SUM(P27)</f>
        <v>39.63333333333333</v>
      </c>
      <c r="Q28" s="580"/>
      <c r="R28" s="580"/>
      <c r="S28" s="579">
        <f>SUM(S27)</f>
        <v>475.6</v>
      </c>
      <c r="T28" s="585">
        <f>SUM(T27)</f>
        <v>4280.4</v>
      </c>
    </row>
    <row r="29" spans="1:20" ht="12.75">
      <c r="A29" s="20"/>
      <c r="B29" s="20"/>
      <c r="E29" s="542"/>
      <c r="F29" s="543"/>
      <c r="G29" s="543"/>
      <c r="H29" s="544"/>
      <c r="I29" s="543"/>
      <c r="J29" s="544"/>
      <c r="K29" s="542"/>
      <c r="L29" s="542"/>
      <c r="M29" s="542"/>
      <c r="N29" s="542"/>
      <c r="O29" s="542"/>
      <c r="P29" s="542"/>
      <c r="Q29" s="542"/>
      <c r="R29" s="542"/>
      <c r="S29" s="542"/>
      <c r="T29" s="542"/>
    </row>
    <row r="36" spans="12:13" ht="12.75">
      <c r="L36" s="20"/>
      <c r="M36" s="20"/>
    </row>
    <row r="37" spans="2:19" ht="12.75">
      <c r="B37" s="616" t="s">
        <v>53</v>
      </c>
      <c r="C37" s="813"/>
      <c r="D37" s="813"/>
      <c r="E37" s="813"/>
      <c r="F37" s="813"/>
      <c r="G37" s="48"/>
      <c r="H37" s="118"/>
      <c r="I37" s="118"/>
      <c r="J37" s="119"/>
      <c r="K37" s="282"/>
      <c r="L37" s="23"/>
      <c r="M37" s="20"/>
      <c r="O37" s="282"/>
      <c r="P37" s="119"/>
      <c r="Q37" s="265"/>
      <c r="R37" s="265"/>
      <c r="S37" s="265"/>
    </row>
    <row r="38" spans="2:19" ht="12.75">
      <c r="B38" s="810" t="s">
        <v>52</v>
      </c>
      <c r="C38" s="810"/>
      <c r="D38" s="810"/>
      <c r="E38" s="810"/>
      <c r="F38" s="810"/>
      <c r="G38" s="20"/>
      <c r="H38" s="810" t="s">
        <v>188</v>
      </c>
      <c r="I38" s="810"/>
      <c r="J38" s="810"/>
      <c r="K38" s="810"/>
      <c r="L38" s="50"/>
      <c r="M38" s="50"/>
      <c r="O38" s="810" t="s">
        <v>582</v>
      </c>
      <c r="P38" s="810"/>
      <c r="Q38" s="810"/>
      <c r="R38" s="810"/>
      <c r="S38" s="810"/>
    </row>
    <row r="39" spans="3:16" ht="12.75">
      <c r="C39" s="50"/>
      <c r="D39" s="50"/>
      <c r="E39" s="50"/>
      <c r="G39" s="811"/>
      <c r="H39" s="811"/>
      <c r="J39" s="20"/>
      <c r="K39" s="20"/>
      <c r="L39" s="20"/>
      <c r="M39" s="20"/>
      <c r="O39" s="20"/>
      <c r="P39" s="20"/>
    </row>
  </sheetData>
  <sheetProtection/>
  <mergeCells count="10">
    <mergeCell ref="H38:K38"/>
    <mergeCell ref="O38:S38"/>
    <mergeCell ref="G39:H39"/>
    <mergeCell ref="C37:F37"/>
    <mergeCell ref="A17:T17"/>
    <mergeCell ref="A18:T18"/>
    <mergeCell ref="A19:T19"/>
    <mergeCell ref="A20:T20"/>
    <mergeCell ref="A21:T21"/>
    <mergeCell ref="B38:F38"/>
  </mergeCells>
  <printOptions horizontalCentered="1"/>
  <pageMargins left="0.1968503937007874" right="0" top="0" bottom="0" header="0.15748031496062992" footer="0.15748031496062992"/>
  <pageSetup fitToWidth="3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T64"/>
  <sheetViews>
    <sheetView zoomScalePageLayoutView="0" workbookViewId="0" topLeftCell="A18">
      <selection activeCell="P55" sqref="P55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5.140625" style="0" customWidth="1"/>
    <col min="8" max="8" width="27.28125" style="0" customWidth="1"/>
    <col min="9" max="9" width="7.8515625" style="0" hidden="1" customWidth="1"/>
    <col min="10" max="10" width="13.28125" style="0" customWidth="1"/>
    <col min="11" max="11" width="14.00390625" style="0" customWidth="1"/>
    <col min="12" max="12" width="15.57421875" style="0" customWidth="1"/>
    <col min="13" max="13" width="5.00390625" style="0" customWidth="1"/>
    <col min="14" max="14" width="13.421875" style="0" customWidth="1"/>
    <col min="15" max="15" width="13.00390625" style="0" customWidth="1"/>
    <col min="16" max="16" width="12.57421875" style="0" customWidth="1"/>
    <col min="17" max="17" width="7.00390625" style="0" customWidth="1"/>
    <col min="18" max="18" width="8.00390625" style="0" customWidth="1"/>
    <col min="19" max="19" width="14.421875" style="0" customWidth="1"/>
    <col min="20" max="20" width="11.14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812" t="s">
        <v>0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</row>
    <row r="12" spans="1:20" ht="12.75">
      <c r="A12" s="812" t="s">
        <v>1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</row>
    <row r="13" spans="1:20" ht="12.75">
      <c r="A13" s="812" t="s">
        <v>2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</row>
    <row r="14" spans="1:20" ht="12.75">
      <c r="A14" s="812" t="s">
        <v>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</row>
    <row r="15" spans="1:20" ht="12.75">
      <c r="A15" s="814" t="s">
        <v>1066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20" ht="25.5">
      <c r="A17" s="156" t="s">
        <v>4</v>
      </c>
      <c r="B17" s="156" t="s">
        <v>5</v>
      </c>
      <c r="C17" s="156" t="s">
        <v>6</v>
      </c>
      <c r="D17" s="185" t="s">
        <v>7</v>
      </c>
      <c r="E17" s="185" t="s">
        <v>8</v>
      </c>
      <c r="F17" s="156" t="s">
        <v>9</v>
      </c>
      <c r="G17" s="156" t="s">
        <v>10</v>
      </c>
      <c r="H17" s="156" t="s">
        <v>11</v>
      </c>
      <c r="I17" s="156" t="s">
        <v>12</v>
      </c>
      <c r="J17" s="156" t="s">
        <v>13</v>
      </c>
      <c r="K17" s="156" t="s">
        <v>957</v>
      </c>
      <c r="L17" s="156" t="s">
        <v>15</v>
      </c>
      <c r="M17" s="232" t="s">
        <v>583</v>
      </c>
      <c r="N17" s="233" t="s">
        <v>584</v>
      </c>
      <c r="O17" s="233" t="s">
        <v>585</v>
      </c>
      <c r="P17" s="233"/>
      <c r="Q17" s="234" t="s">
        <v>586</v>
      </c>
      <c r="R17" s="234" t="s">
        <v>587</v>
      </c>
      <c r="S17" s="235" t="s">
        <v>584</v>
      </c>
      <c r="T17" s="233" t="s">
        <v>588</v>
      </c>
    </row>
    <row r="18" spans="1:20" ht="13.5">
      <c r="A18" s="151"/>
      <c r="B18" s="152"/>
      <c r="C18" s="156" t="s">
        <v>16</v>
      </c>
      <c r="D18" s="186"/>
      <c r="E18" s="153" t="s">
        <v>7</v>
      </c>
      <c r="F18" s="156"/>
      <c r="G18" s="156"/>
      <c r="H18" s="152"/>
      <c r="I18" s="150"/>
      <c r="J18" s="190"/>
      <c r="K18" s="190"/>
      <c r="L18" s="150" t="s">
        <v>17</v>
      </c>
      <c r="M18" s="232" t="s">
        <v>589</v>
      </c>
      <c r="N18" s="233" t="s">
        <v>590</v>
      </c>
      <c r="O18" s="233" t="s">
        <v>591</v>
      </c>
      <c r="P18" s="233"/>
      <c r="Q18" s="234" t="s">
        <v>592</v>
      </c>
      <c r="R18" s="234" t="s">
        <v>593</v>
      </c>
      <c r="S18" s="235" t="s">
        <v>1051</v>
      </c>
      <c r="T18" s="233" t="s">
        <v>594</v>
      </c>
    </row>
    <row r="19" spans="1:20" ht="12.75">
      <c r="A19" s="122">
        <v>1</v>
      </c>
      <c r="B19" s="150">
        <v>2</v>
      </c>
      <c r="C19" s="150">
        <v>3</v>
      </c>
      <c r="D19" s="150">
        <v>4</v>
      </c>
      <c r="E19" s="150">
        <v>5</v>
      </c>
      <c r="F19" s="150">
        <v>6</v>
      </c>
      <c r="G19" s="150">
        <v>7</v>
      </c>
      <c r="H19" s="150">
        <v>8</v>
      </c>
      <c r="I19" s="150">
        <v>9</v>
      </c>
      <c r="J19" s="150">
        <v>10</v>
      </c>
      <c r="K19" s="150">
        <v>11</v>
      </c>
      <c r="L19" s="150">
        <v>12</v>
      </c>
      <c r="M19" s="150">
        <v>13</v>
      </c>
      <c r="N19" s="150">
        <v>14</v>
      </c>
      <c r="O19" s="150">
        <v>15</v>
      </c>
      <c r="P19" s="150"/>
      <c r="Q19" s="150">
        <v>16</v>
      </c>
      <c r="R19" s="150">
        <v>17</v>
      </c>
      <c r="S19" s="150">
        <v>18</v>
      </c>
      <c r="T19" s="150">
        <v>19</v>
      </c>
    </row>
    <row r="20" spans="1:20" ht="12.75">
      <c r="A20" s="122">
        <v>1</v>
      </c>
      <c r="B20" s="12">
        <v>41318</v>
      </c>
      <c r="C20" s="13">
        <v>6</v>
      </c>
      <c r="D20" s="14">
        <v>61</v>
      </c>
      <c r="E20" s="467">
        <v>614</v>
      </c>
      <c r="F20" s="14" t="s">
        <v>91</v>
      </c>
      <c r="G20" s="14">
        <v>1</v>
      </c>
      <c r="H20" s="33" t="s">
        <v>32</v>
      </c>
      <c r="I20" s="15"/>
      <c r="J20" s="33" t="s">
        <v>916</v>
      </c>
      <c r="K20" s="414" t="s">
        <v>89</v>
      </c>
      <c r="L20" s="17">
        <v>6937</v>
      </c>
      <c r="M20" s="241">
        <v>3</v>
      </c>
      <c r="N20" s="205">
        <f>IF(M20=0,"N/A",+L20/M20)</f>
        <v>2312.3333333333335</v>
      </c>
      <c r="O20" s="205">
        <f>IF(M20=0,"N/A",+N20/12)</f>
        <v>192.69444444444446</v>
      </c>
      <c r="P20" s="205"/>
      <c r="Q20" s="206"/>
      <c r="R20" s="206">
        <v>4</v>
      </c>
      <c r="S20" s="207">
        <f>IF(M20=0,"N/A",+N20*Q20+O20*R20)</f>
        <v>770.7777777777778</v>
      </c>
      <c r="T20" s="208">
        <f>IF(M20=0,"N/A",+L20-S20)</f>
        <v>6166.222222222223</v>
      </c>
    </row>
    <row r="21" spans="1:20" ht="12.75">
      <c r="A21" s="122">
        <v>2</v>
      </c>
      <c r="B21" s="12">
        <v>41394</v>
      </c>
      <c r="C21" s="13">
        <v>6</v>
      </c>
      <c r="D21" s="14">
        <v>61</v>
      </c>
      <c r="E21" s="467">
        <v>614</v>
      </c>
      <c r="F21" s="14"/>
      <c r="G21" s="14">
        <v>1</v>
      </c>
      <c r="H21" s="15" t="s">
        <v>96</v>
      </c>
      <c r="I21" s="61" t="s">
        <v>516</v>
      </c>
      <c r="J21" s="61" t="s">
        <v>517</v>
      </c>
      <c r="K21" s="15" t="s">
        <v>30</v>
      </c>
      <c r="L21" s="17">
        <v>2453</v>
      </c>
      <c r="M21" s="241">
        <v>5</v>
      </c>
      <c r="N21" s="205">
        <f>IF(M21=0,"N/A",+L21/M21)</f>
        <v>490.6</v>
      </c>
      <c r="O21" s="205">
        <f>IF(M21=0,"N/A",+N21/12)</f>
        <v>40.88333333333333</v>
      </c>
      <c r="P21" s="205"/>
      <c r="Q21" s="206"/>
      <c r="R21" s="206">
        <v>2</v>
      </c>
      <c r="S21" s="207">
        <f>IF(M21=0,"N/A",+N21*Q21+O21*R21)</f>
        <v>81.76666666666667</v>
      </c>
      <c r="T21" s="208">
        <f>IF(M21=0,"N/A",+L21-S21)</f>
        <v>2371.233333333333</v>
      </c>
    </row>
    <row r="22" spans="1:20" ht="12.75">
      <c r="A22" s="122">
        <v>3</v>
      </c>
      <c r="B22" s="12">
        <v>39245</v>
      </c>
      <c r="C22" s="13">
        <v>6</v>
      </c>
      <c r="D22" s="14">
        <v>61</v>
      </c>
      <c r="E22" s="475">
        <v>614</v>
      </c>
      <c r="F22" s="14" t="s">
        <v>91</v>
      </c>
      <c r="G22" s="14">
        <v>1</v>
      </c>
      <c r="H22" s="15" t="s">
        <v>32</v>
      </c>
      <c r="I22" s="15"/>
      <c r="J22" s="15" t="s">
        <v>962</v>
      </c>
      <c r="K22" s="414" t="s">
        <v>89</v>
      </c>
      <c r="L22" s="17">
        <v>17100.84</v>
      </c>
      <c r="M22" s="241">
        <v>3</v>
      </c>
      <c r="N22" s="744"/>
      <c r="O22" s="744"/>
      <c r="P22" s="206"/>
      <c r="Q22" s="206">
        <v>3</v>
      </c>
      <c r="R22" s="206"/>
      <c r="S22" s="207">
        <v>17100.84</v>
      </c>
      <c r="T22" s="208">
        <f>IF(M22=0,"N/A",+L22-S22)</f>
        <v>0</v>
      </c>
    </row>
    <row r="23" spans="1:20" ht="12.75">
      <c r="A23" s="122">
        <v>4</v>
      </c>
      <c r="B23" s="12">
        <v>40816</v>
      </c>
      <c r="C23" s="13">
        <v>6</v>
      </c>
      <c r="D23" s="14">
        <v>61</v>
      </c>
      <c r="E23" s="467">
        <v>614</v>
      </c>
      <c r="F23" s="14" t="s">
        <v>91</v>
      </c>
      <c r="G23" s="14">
        <v>1</v>
      </c>
      <c r="H23" s="33" t="s">
        <v>31</v>
      </c>
      <c r="I23" s="15"/>
      <c r="J23" s="33" t="s">
        <v>651</v>
      </c>
      <c r="K23" s="414" t="s">
        <v>89</v>
      </c>
      <c r="L23" s="17">
        <v>1895</v>
      </c>
      <c r="M23" s="241">
        <v>3</v>
      </c>
      <c r="N23" s="205">
        <f>IF(M23=0,"N/A",+L23/M23)</f>
        <v>631.6666666666666</v>
      </c>
      <c r="O23" s="205">
        <f>IF(M23=0,"N/A",+N23/12)</f>
        <v>52.638888888888886</v>
      </c>
      <c r="P23" s="205"/>
      <c r="Q23" s="206">
        <v>1</v>
      </c>
      <c r="R23" s="206">
        <v>9</v>
      </c>
      <c r="S23" s="207">
        <f>IF(M23=0,"N/A",+N23*Q23+O23*R23)</f>
        <v>1105.4166666666665</v>
      </c>
      <c r="T23" s="208">
        <f aca="true" t="shared" si="0" ref="T23:T29">IF(M23=0,"N/A",+L23-S23)</f>
        <v>789.5833333333335</v>
      </c>
    </row>
    <row r="24" spans="1:20" ht="12.75">
      <c r="A24" s="122">
        <v>5</v>
      </c>
      <c r="B24" s="136">
        <v>39245</v>
      </c>
      <c r="C24" s="180">
        <v>6</v>
      </c>
      <c r="D24" s="125">
        <v>61</v>
      </c>
      <c r="E24" s="463">
        <v>614</v>
      </c>
      <c r="F24" s="150"/>
      <c r="G24" s="125">
        <v>1</v>
      </c>
      <c r="H24" s="188" t="s">
        <v>28</v>
      </c>
      <c r="I24" s="150"/>
      <c r="J24" s="194" t="s">
        <v>88</v>
      </c>
      <c r="K24" s="412" t="s">
        <v>89</v>
      </c>
      <c r="L24" s="246">
        <v>6455.26</v>
      </c>
      <c r="M24" s="247">
        <v>3</v>
      </c>
      <c r="N24" s="743"/>
      <c r="O24" s="743"/>
      <c r="P24" s="209"/>
      <c r="Q24" s="210">
        <v>3</v>
      </c>
      <c r="R24" s="210"/>
      <c r="S24" s="222">
        <v>6455.26</v>
      </c>
      <c r="T24" s="223">
        <f t="shared" si="0"/>
        <v>0</v>
      </c>
    </row>
    <row r="25" spans="1:20" ht="12.75">
      <c r="A25" s="122">
        <v>6</v>
      </c>
      <c r="B25" s="177">
        <v>39245</v>
      </c>
      <c r="C25" s="178">
        <v>6</v>
      </c>
      <c r="D25" s="179">
        <v>61</v>
      </c>
      <c r="E25" s="475">
        <v>614</v>
      </c>
      <c r="F25" s="104"/>
      <c r="G25" s="179">
        <v>1</v>
      </c>
      <c r="H25" s="630" t="s">
        <v>90</v>
      </c>
      <c r="I25" s="104"/>
      <c r="J25" s="243" t="s">
        <v>75</v>
      </c>
      <c r="K25" s="413" t="s">
        <v>89</v>
      </c>
      <c r="L25" s="244">
        <v>123.2</v>
      </c>
      <c r="M25" s="241">
        <v>3</v>
      </c>
      <c r="N25" s="744"/>
      <c r="O25" s="744"/>
      <c r="P25" s="205"/>
      <c r="Q25" s="206">
        <v>3</v>
      </c>
      <c r="R25" s="206"/>
      <c r="S25" s="207">
        <v>123.2</v>
      </c>
      <c r="T25" s="208">
        <f t="shared" si="0"/>
        <v>0</v>
      </c>
    </row>
    <row r="26" spans="1:20" ht="12.75">
      <c r="A26" s="122">
        <v>7</v>
      </c>
      <c r="B26" s="12">
        <v>39245</v>
      </c>
      <c r="C26" s="13">
        <v>6</v>
      </c>
      <c r="D26" s="14">
        <v>61</v>
      </c>
      <c r="E26" s="475">
        <v>614</v>
      </c>
      <c r="F26" s="14" t="s">
        <v>91</v>
      </c>
      <c r="G26" s="14">
        <v>1</v>
      </c>
      <c r="H26" s="15" t="s">
        <v>32</v>
      </c>
      <c r="I26" s="15"/>
      <c r="J26" s="15" t="s">
        <v>962</v>
      </c>
      <c r="K26" s="414" t="s">
        <v>89</v>
      </c>
      <c r="L26" s="17">
        <v>17100.84</v>
      </c>
      <c r="M26" s="241">
        <v>3</v>
      </c>
      <c r="N26" s="744"/>
      <c r="O26" s="744"/>
      <c r="P26" s="206"/>
      <c r="Q26" s="206">
        <v>3</v>
      </c>
      <c r="R26" s="207"/>
      <c r="S26" s="207">
        <v>17100.84</v>
      </c>
      <c r="T26" s="208">
        <f t="shared" si="0"/>
        <v>0</v>
      </c>
    </row>
    <row r="27" spans="1:20" ht="12.75">
      <c r="A27" s="122">
        <v>8</v>
      </c>
      <c r="B27" s="12">
        <v>39245</v>
      </c>
      <c r="C27" s="13">
        <v>6</v>
      </c>
      <c r="D27" s="14">
        <v>61</v>
      </c>
      <c r="E27" s="467">
        <v>614</v>
      </c>
      <c r="F27" s="14"/>
      <c r="G27" s="14">
        <v>1</v>
      </c>
      <c r="H27" s="66" t="s">
        <v>80</v>
      </c>
      <c r="I27" s="15"/>
      <c r="J27" s="15" t="s">
        <v>92</v>
      </c>
      <c r="K27" s="414" t="s">
        <v>89</v>
      </c>
      <c r="L27" s="17">
        <v>2043.32</v>
      </c>
      <c r="M27" s="241">
        <v>3</v>
      </c>
      <c r="N27" s="744"/>
      <c r="O27" s="744"/>
      <c r="P27" s="205">
        <f>+O20+O21+O23</f>
        <v>286.2166666666667</v>
      </c>
      <c r="Q27" s="206">
        <v>3</v>
      </c>
      <c r="R27" s="206"/>
      <c r="S27" s="207">
        <v>2043.32</v>
      </c>
      <c r="T27" s="208">
        <f t="shared" si="0"/>
        <v>0</v>
      </c>
    </row>
    <row r="28" spans="1:20" ht="12.75">
      <c r="A28" s="122">
        <v>9</v>
      </c>
      <c r="B28" s="96">
        <v>39890</v>
      </c>
      <c r="C28" s="13">
        <v>6</v>
      </c>
      <c r="D28" s="105">
        <v>61</v>
      </c>
      <c r="E28" s="476">
        <v>616</v>
      </c>
      <c r="F28" s="107"/>
      <c r="G28" s="24">
        <v>1</v>
      </c>
      <c r="H28" s="127" t="s">
        <v>38</v>
      </c>
      <c r="I28" s="35"/>
      <c r="J28" s="35" t="s">
        <v>102</v>
      </c>
      <c r="K28" s="414" t="s">
        <v>89</v>
      </c>
      <c r="L28" s="58">
        <v>5772.39</v>
      </c>
      <c r="M28" s="241">
        <v>3</v>
      </c>
      <c r="N28" s="744"/>
      <c r="O28" s="744"/>
      <c r="P28" s="205">
        <f>+O28</f>
        <v>0</v>
      </c>
      <c r="Q28" s="206">
        <v>3</v>
      </c>
      <c r="R28" s="206"/>
      <c r="S28" s="207">
        <v>5772.39</v>
      </c>
      <c r="T28" s="208">
        <f t="shared" si="0"/>
        <v>0</v>
      </c>
    </row>
    <row r="29" spans="1:20" ht="12.75">
      <c r="A29" s="122">
        <v>10</v>
      </c>
      <c r="B29" s="386">
        <v>41152</v>
      </c>
      <c r="C29" s="13">
        <v>6</v>
      </c>
      <c r="D29" s="105">
        <v>61</v>
      </c>
      <c r="E29" s="276">
        <v>617</v>
      </c>
      <c r="F29" s="14"/>
      <c r="G29" s="14">
        <v>1</v>
      </c>
      <c r="H29" s="112" t="s">
        <v>930</v>
      </c>
      <c r="I29" s="15"/>
      <c r="J29" s="61" t="s">
        <v>899</v>
      </c>
      <c r="K29" s="414" t="s">
        <v>89</v>
      </c>
      <c r="L29" s="17">
        <v>4057.68</v>
      </c>
      <c r="M29" s="241">
        <v>3</v>
      </c>
      <c r="N29" s="205">
        <f>IF(M29=0,"N/A",+L29/M29)</f>
        <v>1352.56</v>
      </c>
      <c r="O29" s="205">
        <f>IF(M29=0,"N/A",+N29/12)</f>
        <v>112.71333333333332</v>
      </c>
      <c r="P29" s="205"/>
      <c r="Q29" s="206"/>
      <c r="R29" s="206">
        <v>10</v>
      </c>
      <c r="S29" s="207">
        <f>IF(M29=0,"N/A",+N29*Q29+O29*R29)</f>
        <v>1127.1333333333332</v>
      </c>
      <c r="T29" s="208">
        <f t="shared" si="0"/>
        <v>2930.5466666666666</v>
      </c>
    </row>
    <row r="30" spans="1:20" ht="12.75">
      <c r="A30" s="122">
        <v>11</v>
      </c>
      <c r="B30" s="12">
        <v>39909</v>
      </c>
      <c r="C30" s="13">
        <v>6</v>
      </c>
      <c r="D30" s="14">
        <v>61</v>
      </c>
      <c r="E30" s="276">
        <v>617</v>
      </c>
      <c r="F30" s="14"/>
      <c r="G30" s="14">
        <v>1</v>
      </c>
      <c r="H30" s="61" t="s">
        <v>96</v>
      </c>
      <c r="I30" s="61" t="s">
        <v>157</v>
      </c>
      <c r="J30" s="15" t="s">
        <v>43</v>
      </c>
      <c r="K30" s="414" t="s">
        <v>89</v>
      </c>
      <c r="L30" s="16">
        <v>2540.4</v>
      </c>
      <c r="M30" s="241">
        <v>5</v>
      </c>
      <c r="N30" s="205">
        <f>IF(M30=0,"N/A",+L30/M30)</f>
        <v>508.08000000000004</v>
      </c>
      <c r="O30" s="205">
        <f>IF(M30=0,"N/A",+N30/12)</f>
        <v>42.34</v>
      </c>
      <c r="P30" s="205"/>
      <c r="Q30" s="206">
        <v>4</v>
      </c>
      <c r="R30" s="206">
        <v>2</v>
      </c>
      <c r="S30" s="207">
        <f>IF(M30=0,"N/A",+N30*Q30+O30*R30)</f>
        <v>2117</v>
      </c>
      <c r="T30" s="208">
        <f aca="true" t="shared" si="1" ref="T30:T52">IF(M30=0,"N/A",+L30-S30)</f>
        <v>423.4000000000001</v>
      </c>
    </row>
    <row r="31" spans="1:20" ht="12.75">
      <c r="A31" s="122">
        <v>12</v>
      </c>
      <c r="B31" s="12">
        <v>36889</v>
      </c>
      <c r="C31" s="13">
        <v>6</v>
      </c>
      <c r="D31" s="14">
        <v>61</v>
      </c>
      <c r="E31" s="276">
        <v>617</v>
      </c>
      <c r="F31" s="14"/>
      <c r="G31" s="14">
        <v>1</v>
      </c>
      <c r="H31" s="15" t="s">
        <v>97</v>
      </c>
      <c r="I31" s="15"/>
      <c r="J31" s="15"/>
      <c r="K31" s="414" t="s">
        <v>89</v>
      </c>
      <c r="L31" s="16">
        <v>3431.93</v>
      </c>
      <c r="M31" s="241">
        <v>10</v>
      </c>
      <c r="N31" s="744"/>
      <c r="O31" s="744"/>
      <c r="P31" s="205"/>
      <c r="Q31" s="206">
        <v>10</v>
      </c>
      <c r="R31" s="206"/>
      <c r="S31" s="207">
        <v>3431.93</v>
      </c>
      <c r="T31" s="208">
        <f t="shared" si="1"/>
        <v>0</v>
      </c>
    </row>
    <row r="32" spans="1:20" ht="12.75">
      <c r="A32" s="122">
        <v>13</v>
      </c>
      <c r="B32" s="12">
        <v>36889</v>
      </c>
      <c r="C32" s="13">
        <v>6</v>
      </c>
      <c r="D32" s="14">
        <v>61</v>
      </c>
      <c r="E32" s="276">
        <v>617</v>
      </c>
      <c r="F32" s="15">
        <v>125537</v>
      </c>
      <c r="G32" s="14">
        <v>1</v>
      </c>
      <c r="H32" s="15" t="s">
        <v>23</v>
      </c>
      <c r="I32" s="15"/>
      <c r="J32" s="15"/>
      <c r="K32" s="414" t="s">
        <v>89</v>
      </c>
      <c r="L32" s="16">
        <v>7000</v>
      </c>
      <c r="M32" s="241">
        <v>10</v>
      </c>
      <c r="N32" s="744"/>
      <c r="O32" s="744"/>
      <c r="P32" s="205"/>
      <c r="Q32" s="206">
        <v>10</v>
      </c>
      <c r="R32" s="206"/>
      <c r="S32" s="207">
        <v>7000</v>
      </c>
      <c r="T32" s="208">
        <f t="shared" si="1"/>
        <v>0</v>
      </c>
    </row>
    <row r="33" spans="1:20" ht="12.75">
      <c r="A33" s="122">
        <v>14</v>
      </c>
      <c r="B33" s="164">
        <v>39542</v>
      </c>
      <c r="C33" s="13">
        <v>6</v>
      </c>
      <c r="D33" s="32">
        <v>61</v>
      </c>
      <c r="E33" s="473">
        <v>617</v>
      </c>
      <c r="F33" s="32"/>
      <c r="G33" s="32">
        <v>1</v>
      </c>
      <c r="H33" s="33" t="s">
        <v>63</v>
      </c>
      <c r="I33" s="32"/>
      <c r="J33" s="33"/>
      <c r="K33" s="414" t="s">
        <v>89</v>
      </c>
      <c r="L33" s="58">
        <v>17632</v>
      </c>
      <c r="M33" s="553">
        <v>10</v>
      </c>
      <c r="N33" s="548">
        <f>IF(M33=0,"N/A",+L33/M33)</f>
        <v>1763.2</v>
      </c>
      <c r="O33" s="549">
        <f>IF(M33=0,"N/A",+N33/12)</f>
        <v>146.93333333333334</v>
      </c>
      <c r="P33" s="549"/>
      <c r="Q33" s="206">
        <v>5</v>
      </c>
      <c r="R33" s="206">
        <v>2</v>
      </c>
      <c r="S33" s="551">
        <f>IF(M33=0,"N/A",+N33*Q33+O33*R33)</f>
        <v>9109.866666666667</v>
      </c>
      <c r="T33" s="552">
        <f t="shared" si="1"/>
        <v>8522.133333333333</v>
      </c>
    </row>
    <row r="34" spans="1:20" ht="12.75">
      <c r="A34" s="122">
        <v>15</v>
      </c>
      <c r="B34" s="12">
        <v>36860</v>
      </c>
      <c r="C34" s="13">
        <v>6</v>
      </c>
      <c r="D34" s="14">
        <v>61</v>
      </c>
      <c r="E34" s="276">
        <v>617</v>
      </c>
      <c r="F34" s="14"/>
      <c r="G34" s="14">
        <v>2</v>
      </c>
      <c r="H34" s="61" t="s">
        <v>596</v>
      </c>
      <c r="I34" s="15"/>
      <c r="J34" s="15" t="s">
        <v>19</v>
      </c>
      <c r="K34" s="414" t="s">
        <v>89</v>
      </c>
      <c r="L34" s="16">
        <v>6189.76</v>
      </c>
      <c r="M34" s="241">
        <v>10</v>
      </c>
      <c r="N34" s="744"/>
      <c r="O34" s="744"/>
      <c r="P34" s="205"/>
      <c r="Q34" s="206">
        <v>10</v>
      </c>
      <c r="R34" s="206"/>
      <c r="S34" s="207">
        <v>6189.76</v>
      </c>
      <c r="T34" s="208">
        <f t="shared" si="1"/>
        <v>0</v>
      </c>
    </row>
    <row r="35" spans="1:20" ht="12.75">
      <c r="A35" s="122">
        <v>16</v>
      </c>
      <c r="B35" s="12">
        <v>39604</v>
      </c>
      <c r="C35" s="13">
        <v>6</v>
      </c>
      <c r="D35" s="14">
        <v>61</v>
      </c>
      <c r="E35" s="276">
        <v>617</v>
      </c>
      <c r="F35" s="14"/>
      <c r="G35" s="14">
        <v>1</v>
      </c>
      <c r="H35" s="15" t="s">
        <v>99</v>
      </c>
      <c r="I35" s="15"/>
      <c r="J35" s="15" t="s">
        <v>19</v>
      </c>
      <c r="K35" s="414" t="s">
        <v>89</v>
      </c>
      <c r="L35" s="16">
        <v>5628.32</v>
      </c>
      <c r="M35" s="241">
        <v>10</v>
      </c>
      <c r="N35" s="205">
        <f>IF(M35=0,"N/A",+L35/M35)</f>
        <v>562.832</v>
      </c>
      <c r="O35" s="205">
        <f>IF(M35=0,"N/A",+N35/12)</f>
        <v>46.90266666666667</v>
      </c>
      <c r="P35" s="205"/>
      <c r="Q35" s="206">
        <v>5</v>
      </c>
      <c r="R35" s="206"/>
      <c r="S35" s="207">
        <f>IF(M35=0,"N/A",+N35*Q35+O35*R35)</f>
        <v>2814.16</v>
      </c>
      <c r="T35" s="208">
        <f t="shared" si="1"/>
        <v>2814.16</v>
      </c>
    </row>
    <row r="36" spans="1:20" ht="12.75">
      <c r="A36" s="122">
        <v>17</v>
      </c>
      <c r="B36" s="12">
        <v>37617</v>
      </c>
      <c r="C36" s="13">
        <v>6</v>
      </c>
      <c r="D36" s="14">
        <v>61</v>
      </c>
      <c r="E36" s="276">
        <v>617</v>
      </c>
      <c r="F36" s="15">
        <v>35478</v>
      </c>
      <c r="G36" s="14">
        <v>1</v>
      </c>
      <c r="H36" s="15" t="s">
        <v>21</v>
      </c>
      <c r="I36" s="15"/>
      <c r="J36" s="15"/>
      <c r="K36" s="414" t="s">
        <v>89</v>
      </c>
      <c r="L36" s="16">
        <v>10000</v>
      </c>
      <c r="M36" s="241">
        <v>10</v>
      </c>
      <c r="N36" s="744"/>
      <c r="O36" s="744"/>
      <c r="P36" s="205"/>
      <c r="Q36" s="206">
        <v>10</v>
      </c>
      <c r="R36" s="206"/>
      <c r="S36" s="207">
        <v>10000</v>
      </c>
      <c r="T36" s="208">
        <f t="shared" si="1"/>
        <v>0</v>
      </c>
    </row>
    <row r="37" spans="1:20" ht="12.75">
      <c r="A37" s="122">
        <v>18</v>
      </c>
      <c r="B37" s="12">
        <v>39184</v>
      </c>
      <c r="C37" s="13">
        <v>6</v>
      </c>
      <c r="D37" s="14">
        <v>61</v>
      </c>
      <c r="E37" s="276">
        <v>617</v>
      </c>
      <c r="F37" s="14"/>
      <c r="G37" s="14">
        <v>1</v>
      </c>
      <c r="H37" s="61" t="s">
        <v>220</v>
      </c>
      <c r="I37" s="15"/>
      <c r="J37" s="61" t="s">
        <v>70</v>
      </c>
      <c r="K37" s="415" t="s">
        <v>89</v>
      </c>
      <c r="L37" s="16">
        <v>15400</v>
      </c>
      <c r="M37" s="241">
        <v>10</v>
      </c>
      <c r="N37" s="205">
        <f>IF(M37=0,"N/A",+L37/M37)</f>
        <v>1540</v>
      </c>
      <c r="O37" s="205">
        <f>IF(M37=0,"N/A",+N37/12)</f>
        <v>128.33333333333334</v>
      </c>
      <c r="P37" s="205">
        <f>+O29+O30+O33+O35+O37</f>
        <v>477.22266666666667</v>
      </c>
      <c r="Q37" s="206">
        <v>6</v>
      </c>
      <c r="R37" s="206">
        <v>2</v>
      </c>
      <c r="S37" s="207">
        <f>IF(M37=0,"N/A",+N37*Q37+O37*R37)</f>
        <v>9496.666666666666</v>
      </c>
      <c r="T37" s="208">
        <f t="shared" si="1"/>
        <v>5903.333333333334</v>
      </c>
    </row>
    <row r="38" spans="1:20" ht="12.75">
      <c r="A38" s="122">
        <v>19</v>
      </c>
      <c r="B38" s="12">
        <v>36085</v>
      </c>
      <c r="C38" s="13">
        <v>6</v>
      </c>
      <c r="D38" s="14">
        <v>61</v>
      </c>
      <c r="E38" s="477">
        <v>619</v>
      </c>
      <c r="F38" s="301"/>
      <c r="G38" s="125">
        <v>1</v>
      </c>
      <c r="H38" s="127" t="s">
        <v>45</v>
      </c>
      <c r="I38" s="126"/>
      <c r="J38" s="176"/>
      <c r="K38" s="414" t="s">
        <v>89</v>
      </c>
      <c r="L38" s="155">
        <v>1200</v>
      </c>
      <c r="M38" s="247">
        <v>10</v>
      </c>
      <c r="N38" s="744"/>
      <c r="O38" s="744"/>
      <c r="P38" s="205">
        <f>+O38</f>
        <v>0</v>
      </c>
      <c r="Q38" s="206">
        <v>10</v>
      </c>
      <c r="R38" s="206"/>
      <c r="S38" s="207">
        <v>1200</v>
      </c>
      <c r="T38" s="208">
        <f aca="true" t="shared" si="2" ref="T38:T46">IF(M38=0,"N/A",+L38-S38)</f>
        <v>0</v>
      </c>
    </row>
    <row r="39" spans="1:20" ht="12.75">
      <c r="A39" s="122">
        <v>20</v>
      </c>
      <c r="B39" s="12">
        <v>40101</v>
      </c>
      <c r="C39" s="13">
        <v>6</v>
      </c>
      <c r="D39" s="14">
        <v>61</v>
      </c>
      <c r="E39" s="467">
        <v>614</v>
      </c>
      <c r="F39" s="14"/>
      <c r="G39" s="14">
        <v>1</v>
      </c>
      <c r="H39" s="61" t="s">
        <v>512</v>
      </c>
      <c r="I39" s="15"/>
      <c r="J39" s="61" t="s">
        <v>29</v>
      </c>
      <c r="K39" s="15" t="s">
        <v>30</v>
      </c>
      <c r="L39" s="16">
        <v>6710</v>
      </c>
      <c r="M39" s="241">
        <v>3</v>
      </c>
      <c r="N39" s="744"/>
      <c r="O39" s="744"/>
      <c r="P39" s="205"/>
      <c r="Q39" s="206">
        <v>3</v>
      </c>
      <c r="R39" s="206"/>
      <c r="S39" s="207">
        <v>6710</v>
      </c>
      <c r="T39" s="208">
        <f t="shared" si="2"/>
        <v>0</v>
      </c>
    </row>
    <row r="40" spans="1:20" ht="12.75">
      <c r="A40" s="122">
        <v>21</v>
      </c>
      <c r="B40" s="12">
        <v>40101</v>
      </c>
      <c r="C40" s="13">
        <v>6</v>
      </c>
      <c r="D40" s="14">
        <v>61</v>
      </c>
      <c r="E40" s="467">
        <v>614</v>
      </c>
      <c r="F40" s="14"/>
      <c r="G40" s="14">
        <v>1</v>
      </c>
      <c r="H40" s="61" t="s">
        <v>90</v>
      </c>
      <c r="I40" s="15"/>
      <c r="J40" s="61" t="s">
        <v>79</v>
      </c>
      <c r="K40" s="15" t="s">
        <v>30</v>
      </c>
      <c r="L40" s="16">
        <v>203</v>
      </c>
      <c r="M40" s="241">
        <v>3</v>
      </c>
      <c r="N40" s="744"/>
      <c r="O40" s="744"/>
      <c r="P40" s="205"/>
      <c r="Q40" s="206">
        <v>3</v>
      </c>
      <c r="R40" s="206"/>
      <c r="S40" s="207">
        <v>203</v>
      </c>
      <c r="T40" s="208">
        <f t="shared" si="2"/>
        <v>0</v>
      </c>
    </row>
    <row r="41" spans="1:20" ht="12.75">
      <c r="A41" s="122">
        <v>22</v>
      </c>
      <c r="B41" s="12">
        <v>40101</v>
      </c>
      <c r="C41" s="13">
        <v>6</v>
      </c>
      <c r="D41" s="14">
        <v>61</v>
      </c>
      <c r="E41" s="467">
        <v>614</v>
      </c>
      <c r="F41" s="14"/>
      <c r="G41" s="14">
        <v>1</v>
      </c>
      <c r="H41" s="61" t="s">
        <v>393</v>
      </c>
      <c r="I41" s="15"/>
      <c r="J41" s="61" t="s">
        <v>79</v>
      </c>
      <c r="K41" s="15" t="s">
        <v>30</v>
      </c>
      <c r="L41" s="16">
        <v>140</v>
      </c>
      <c r="M41" s="241">
        <v>3</v>
      </c>
      <c r="N41" s="744"/>
      <c r="O41" s="744"/>
      <c r="P41" s="205"/>
      <c r="Q41" s="206">
        <v>3</v>
      </c>
      <c r="R41" s="206"/>
      <c r="S41" s="207">
        <v>140</v>
      </c>
      <c r="T41" s="208">
        <f t="shared" si="2"/>
        <v>0</v>
      </c>
    </row>
    <row r="42" spans="1:20" ht="12.75">
      <c r="A42" s="122">
        <v>23</v>
      </c>
      <c r="B42" s="12">
        <v>40101</v>
      </c>
      <c r="C42" s="13">
        <v>6</v>
      </c>
      <c r="D42" s="14">
        <v>61</v>
      </c>
      <c r="E42" s="467">
        <v>614</v>
      </c>
      <c r="F42" s="14"/>
      <c r="G42" s="14">
        <v>1</v>
      </c>
      <c r="H42" s="61" t="s">
        <v>32</v>
      </c>
      <c r="I42" s="15"/>
      <c r="J42" s="61" t="s">
        <v>518</v>
      </c>
      <c r="K42" s="15" t="s">
        <v>30</v>
      </c>
      <c r="L42" s="16">
        <v>10597.74</v>
      </c>
      <c r="M42" s="241">
        <v>3</v>
      </c>
      <c r="N42" s="744"/>
      <c r="O42" s="744"/>
      <c r="P42" s="205"/>
      <c r="Q42" s="206">
        <v>3</v>
      </c>
      <c r="R42" s="206"/>
      <c r="S42" s="207">
        <v>10597.74</v>
      </c>
      <c r="T42" s="208">
        <f t="shared" si="2"/>
        <v>0</v>
      </c>
    </row>
    <row r="43" spans="1:20" ht="12.75">
      <c r="A43" s="122">
        <v>24</v>
      </c>
      <c r="B43" s="12">
        <v>40788</v>
      </c>
      <c r="C43" s="13">
        <v>6</v>
      </c>
      <c r="D43" s="14">
        <v>61</v>
      </c>
      <c r="E43" s="467">
        <v>614</v>
      </c>
      <c r="F43" s="14" t="s">
        <v>91</v>
      </c>
      <c r="G43" s="14">
        <v>1</v>
      </c>
      <c r="H43" s="33" t="s">
        <v>31</v>
      </c>
      <c r="I43" s="15"/>
      <c r="J43" s="33" t="s">
        <v>651</v>
      </c>
      <c r="K43" s="15" t="s">
        <v>30</v>
      </c>
      <c r="L43" s="17">
        <v>4582</v>
      </c>
      <c r="M43" s="241">
        <v>3</v>
      </c>
      <c r="N43" s="205">
        <f>IF(M43=0,"N/A",+L43/M43)</f>
        <v>1527.3333333333333</v>
      </c>
      <c r="O43" s="205">
        <f>IF(M43=0,"N/A",+N43/12)</f>
        <v>127.27777777777777</v>
      </c>
      <c r="P43" s="205"/>
      <c r="Q43" s="206">
        <v>1</v>
      </c>
      <c r="R43" s="206">
        <v>9</v>
      </c>
      <c r="S43" s="207">
        <f>IF(M43=0,"N/A",+N43*Q43+O43*R43)</f>
        <v>2672.833333333333</v>
      </c>
      <c r="T43" s="208">
        <f t="shared" si="2"/>
        <v>1909.166666666667</v>
      </c>
    </row>
    <row r="44" spans="1:20" ht="12.75">
      <c r="A44" s="122">
        <v>25</v>
      </c>
      <c r="B44" s="12">
        <v>39299</v>
      </c>
      <c r="C44" s="13">
        <v>6</v>
      </c>
      <c r="D44" s="14">
        <v>61</v>
      </c>
      <c r="E44" s="467">
        <v>614</v>
      </c>
      <c r="F44" s="14"/>
      <c r="G44" s="14">
        <v>1</v>
      </c>
      <c r="H44" s="15" t="s">
        <v>96</v>
      </c>
      <c r="I44" s="61" t="s">
        <v>516</v>
      </c>
      <c r="J44" s="61" t="s">
        <v>517</v>
      </c>
      <c r="K44" s="15" t="s">
        <v>30</v>
      </c>
      <c r="L44" s="16">
        <v>2578</v>
      </c>
      <c r="M44" s="241">
        <v>5</v>
      </c>
      <c r="N44" s="744"/>
      <c r="O44" s="744"/>
      <c r="P44" s="205"/>
      <c r="Q44" s="206">
        <v>5</v>
      </c>
      <c r="R44" s="206"/>
      <c r="S44" s="207">
        <v>2578</v>
      </c>
      <c r="T44" s="208">
        <f t="shared" si="2"/>
        <v>0</v>
      </c>
    </row>
    <row r="45" spans="1:20" ht="12.75">
      <c r="A45" s="122">
        <v>26</v>
      </c>
      <c r="B45" s="12">
        <v>39539</v>
      </c>
      <c r="C45" s="13">
        <v>6</v>
      </c>
      <c r="D45" s="14">
        <v>61</v>
      </c>
      <c r="E45" s="467">
        <v>614</v>
      </c>
      <c r="F45" s="14"/>
      <c r="G45" s="14">
        <v>1</v>
      </c>
      <c r="H45" s="15" t="s">
        <v>62</v>
      </c>
      <c r="I45" s="15"/>
      <c r="J45" s="15" t="s">
        <v>101</v>
      </c>
      <c r="K45" s="15" t="s">
        <v>30</v>
      </c>
      <c r="L45" s="16">
        <v>13224</v>
      </c>
      <c r="M45" s="241">
        <v>3</v>
      </c>
      <c r="N45" s="744"/>
      <c r="O45" s="744"/>
      <c r="P45" s="205">
        <f>+O39+O40+O41+O42+O43+O44+O45</f>
        <v>127.27777777777777</v>
      </c>
      <c r="Q45" s="206">
        <v>3</v>
      </c>
      <c r="R45" s="206"/>
      <c r="S45" s="207">
        <v>13224</v>
      </c>
      <c r="T45" s="208">
        <f t="shared" si="2"/>
        <v>0</v>
      </c>
    </row>
    <row r="46" spans="1:20" ht="12.75">
      <c r="A46" s="122">
        <v>27</v>
      </c>
      <c r="B46" s="12">
        <v>36889</v>
      </c>
      <c r="C46" s="13">
        <v>6</v>
      </c>
      <c r="D46" s="14">
        <v>61</v>
      </c>
      <c r="E46" s="476">
        <v>616</v>
      </c>
      <c r="F46" s="14"/>
      <c r="G46" s="14">
        <v>1</v>
      </c>
      <c r="H46" s="15" t="s">
        <v>93</v>
      </c>
      <c r="I46" s="15"/>
      <c r="J46" s="61" t="s">
        <v>519</v>
      </c>
      <c r="K46" s="15" t="s">
        <v>30</v>
      </c>
      <c r="L46" s="16">
        <v>8000</v>
      </c>
      <c r="M46" s="241">
        <v>3</v>
      </c>
      <c r="N46" s="744"/>
      <c r="O46" s="744"/>
      <c r="P46" s="205">
        <f>+O46</f>
        <v>0</v>
      </c>
      <c r="Q46" s="206">
        <v>3</v>
      </c>
      <c r="R46" s="206"/>
      <c r="S46" s="207">
        <v>8000</v>
      </c>
      <c r="T46" s="208">
        <f t="shared" si="2"/>
        <v>0</v>
      </c>
    </row>
    <row r="47" spans="1:20" ht="12.75">
      <c r="A47" s="122">
        <v>28</v>
      </c>
      <c r="B47" s="12">
        <v>36889</v>
      </c>
      <c r="C47" s="13">
        <v>6</v>
      </c>
      <c r="D47" s="14">
        <v>61</v>
      </c>
      <c r="E47" s="276">
        <v>617</v>
      </c>
      <c r="F47" s="14">
        <v>125538</v>
      </c>
      <c r="G47" s="14">
        <v>1</v>
      </c>
      <c r="H47" s="15" t="s">
        <v>98</v>
      </c>
      <c r="I47" s="15"/>
      <c r="J47" s="15"/>
      <c r="K47" s="15" t="s">
        <v>30</v>
      </c>
      <c r="L47" s="16">
        <v>3200</v>
      </c>
      <c r="M47" s="241">
        <v>10</v>
      </c>
      <c r="N47" s="744"/>
      <c r="O47" s="744"/>
      <c r="P47" s="205"/>
      <c r="Q47" s="206">
        <v>10</v>
      </c>
      <c r="R47" s="206"/>
      <c r="S47" s="207">
        <v>3200</v>
      </c>
      <c r="T47" s="208">
        <f t="shared" si="1"/>
        <v>0</v>
      </c>
    </row>
    <row r="48" spans="1:20" ht="12.75">
      <c r="A48" s="122">
        <v>29</v>
      </c>
      <c r="B48" s="12">
        <v>39445</v>
      </c>
      <c r="C48" s="13">
        <v>6</v>
      </c>
      <c r="D48" s="14">
        <v>61</v>
      </c>
      <c r="E48" s="276">
        <v>617</v>
      </c>
      <c r="F48" s="14">
        <v>127911</v>
      </c>
      <c r="G48" s="14">
        <v>1</v>
      </c>
      <c r="H48" s="61" t="s">
        <v>46</v>
      </c>
      <c r="I48" s="15"/>
      <c r="J48" s="15" t="s">
        <v>25</v>
      </c>
      <c r="K48" s="15" t="s">
        <v>30</v>
      </c>
      <c r="L48" s="16">
        <v>3381.4</v>
      </c>
      <c r="M48" s="241">
        <v>5</v>
      </c>
      <c r="N48" s="744"/>
      <c r="O48" s="744"/>
      <c r="P48" s="205"/>
      <c r="Q48" s="206">
        <v>5</v>
      </c>
      <c r="R48" s="206"/>
      <c r="S48" s="207">
        <v>3381.4</v>
      </c>
      <c r="T48" s="208">
        <f t="shared" si="1"/>
        <v>0</v>
      </c>
    </row>
    <row r="49" spans="1:20" ht="12.75">
      <c r="A49" s="122">
        <v>30</v>
      </c>
      <c r="B49" s="12">
        <v>39051</v>
      </c>
      <c r="C49" s="13">
        <v>6</v>
      </c>
      <c r="D49" s="14">
        <v>61</v>
      </c>
      <c r="E49" s="276">
        <v>617</v>
      </c>
      <c r="F49" s="14"/>
      <c r="G49" s="14">
        <v>1</v>
      </c>
      <c r="H49" s="61" t="s">
        <v>213</v>
      </c>
      <c r="I49" s="15"/>
      <c r="J49" s="15" t="s">
        <v>19</v>
      </c>
      <c r="K49" s="15" t="s">
        <v>30</v>
      </c>
      <c r="L49" s="16">
        <v>2177.29</v>
      </c>
      <c r="M49" s="241">
        <v>10</v>
      </c>
      <c r="N49" s="205">
        <f>IF(M49=0,"N/A",+L49/M49)</f>
        <v>217.72899999999998</v>
      </c>
      <c r="O49" s="205">
        <f>IF(M49=0,"N/A",+N49/12)</f>
        <v>18.14408333333333</v>
      </c>
      <c r="P49" s="205"/>
      <c r="Q49" s="206">
        <v>6</v>
      </c>
      <c r="R49" s="206">
        <v>7</v>
      </c>
      <c r="S49" s="207">
        <f>IF(M49=0,"N/A",+N49*Q49+O49*R49)</f>
        <v>1433.382583333333</v>
      </c>
      <c r="T49" s="208">
        <f t="shared" si="1"/>
        <v>743.9074166666669</v>
      </c>
    </row>
    <row r="50" spans="1:20" ht="12.75">
      <c r="A50" s="122">
        <v>31</v>
      </c>
      <c r="B50" s="120">
        <v>37982</v>
      </c>
      <c r="C50" s="511">
        <v>6</v>
      </c>
      <c r="D50" s="65">
        <v>61</v>
      </c>
      <c r="E50" s="481">
        <v>617</v>
      </c>
      <c r="F50" s="65"/>
      <c r="G50" s="65">
        <v>1</v>
      </c>
      <c r="H50" s="66" t="s">
        <v>103</v>
      </c>
      <c r="I50" s="66"/>
      <c r="J50" s="66" t="s">
        <v>19</v>
      </c>
      <c r="K50" s="66" t="s">
        <v>30</v>
      </c>
      <c r="L50" s="67">
        <v>8574.72</v>
      </c>
      <c r="M50" s="309">
        <v>10</v>
      </c>
      <c r="N50" s="218">
        <f>IF(M50=0,"N/A",+L50/M50)</f>
        <v>857.472</v>
      </c>
      <c r="O50" s="218">
        <f>IF(M50=0,"N/A",+N50/12)</f>
        <v>71.456</v>
      </c>
      <c r="P50" s="218"/>
      <c r="Q50" s="219">
        <v>9</v>
      </c>
      <c r="R50" s="219">
        <v>6</v>
      </c>
      <c r="S50" s="220">
        <f>IF(M50=0,"N/A",+N50*Q50+O50*R50)</f>
        <v>8145.9839999999995</v>
      </c>
      <c r="T50" s="221">
        <f t="shared" si="1"/>
        <v>428.7359999999999</v>
      </c>
    </row>
    <row r="51" spans="1:20" ht="12.75">
      <c r="A51" s="122">
        <v>32</v>
      </c>
      <c r="B51" s="136">
        <v>38013</v>
      </c>
      <c r="C51" s="180">
        <v>6</v>
      </c>
      <c r="D51" s="125">
        <v>61</v>
      </c>
      <c r="E51" s="464">
        <v>617</v>
      </c>
      <c r="F51" s="125">
        <v>125089</v>
      </c>
      <c r="G51" s="125">
        <v>1</v>
      </c>
      <c r="H51" s="126" t="s">
        <v>44</v>
      </c>
      <c r="I51" s="126"/>
      <c r="J51" s="126" t="s">
        <v>19</v>
      </c>
      <c r="K51" s="126" t="s">
        <v>30</v>
      </c>
      <c r="L51" s="128">
        <v>2494</v>
      </c>
      <c r="M51" s="247">
        <v>10</v>
      </c>
      <c r="N51" s="209">
        <f>IF(M51=0,"N/A",+L51/M51)</f>
        <v>249.4</v>
      </c>
      <c r="O51" s="209">
        <f>IF(M51=0,"N/A",+N51/12)</f>
        <v>20.783333333333335</v>
      </c>
      <c r="P51" s="209"/>
      <c r="Q51" s="210">
        <v>9</v>
      </c>
      <c r="R51" s="210">
        <v>5</v>
      </c>
      <c r="S51" s="222">
        <f>IF(M51=0,"N/A",+N51*Q51+O51*R51)</f>
        <v>2348.5166666666664</v>
      </c>
      <c r="T51" s="223">
        <f t="shared" si="1"/>
        <v>145.48333333333358</v>
      </c>
    </row>
    <row r="52" spans="1:20" ht="12.75">
      <c r="A52" s="122">
        <v>33</v>
      </c>
      <c r="B52" s="136">
        <v>38013</v>
      </c>
      <c r="C52" s="180">
        <v>6</v>
      </c>
      <c r="D52" s="125">
        <v>61</v>
      </c>
      <c r="E52" s="464">
        <v>617</v>
      </c>
      <c r="F52" s="125">
        <v>125088</v>
      </c>
      <c r="G52" s="125">
        <v>1</v>
      </c>
      <c r="H52" s="126" t="s">
        <v>44</v>
      </c>
      <c r="I52" s="126"/>
      <c r="J52" s="126" t="s">
        <v>19</v>
      </c>
      <c r="K52" s="126" t="s">
        <v>30</v>
      </c>
      <c r="L52" s="128">
        <v>3132</v>
      </c>
      <c r="M52" s="247">
        <v>10</v>
      </c>
      <c r="N52" s="209">
        <f>IF(M52=0,"N/A",+L52/M52)</f>
        <v>313.2</v>
      </c>
      <c r="O52" s="209">
        <f>IF(M52=0,"N/A",+N52/12)</f>
        <v>26.099999999999998</v>
      </c>
      <c r="P52" s="209">
        <f>+O47+O48+O49+O50+O51+O52</f>
        <v>136.48341666666667</v>
      </c>
      <c r="Q52" s="210">
        <v>9</v>
      </c>
      <c r="R52" s="210">
        <v>5</v>
      </c>
      <c r="S52" s="222">
        <f>IF(M52=0,"N/A",+N52*Q52+O52*R52)</f>
        <v>2949.2999999999997</v>
      </c>
      <c r="T52" s="223">
        <f t="shared" si="1"/>
        <v>182.70000000000027</v>
      </c>
    </row>
    <row r="53" spans="1:20" ht="15">
      <c r="A53" s="36"/>
      <c r="B53" s="31"/>
      <c r="C53" s="37"/>
      <c r="D53" s="38"/>
      <c r="E53" s="38"/>
      <c r="F53" s="39"/>
      <c r="G53" s="38"/>
      <c r="H53" s="300"/>
      <c r="I53" s="41"/>
      <c r="J53" s="40"/>
      <c r="K53" s="40"/>
      <c r="L53" s="748">
        <f>SUM(L23:L52)</f>
        <v>175464.25000000003</v>
      </c>
      <c r="M53" s="251"/>
      <c r="N53" s="262">
        <f>SUM(N23:N52)</f>
        <v>9523.473</v>
      </c>
      <c r="O53" s="262">
        <f>SUM(O20:O52)</f>
        <v>1027.2005277777778</v>
      </c>
      <c r="P53" s="262">
        <f>SUM(P20:P52)</f>
        <v>1027.2005277777778</v>
      </c>
      <c r="Q53" s="261"/>
      <c r="R53" s="261"/>
      <c r="S53" s="262">
        <f>SUM(S20:S52)</f>
        <v>168624.48436111107</v>
      </c>
      <c r="T53" s="259">
        <f>SUM(T20:T52)</f>
        <v>33330.60563888888</v>
      </c>
    </row>
    <row r="54" spans="1:19" ht="12.75">
      <c r="A54" s="36"/>
      <c r="B54" s="31"/>
      <c r="C54" s="37"/>
      <c r="D54" s="38"/>
      <c r="E54" s="38"/>
      <c r="F54" s="39"/>
      <c r="G54" s="38"/>
      <c r="H54" s="40"/>
      <c r="I54" s="41"/>
      <c r="J54" s="40"/>
      <c r="K54" s="40"/>
      <c r="L54" s="41"/>
      <c r="S54" s="80"/>
    </row>
    <row r="55" spans="1:19" ht="12.75">
      <c r="A55" s="1"/>
      <c r="B55" s="1"/>
      <c r="C55" s="1"/>
      <c r="D55" s="1"/>
      <c r="E55" s="1"/>
      <c r="F55" s="1"/>
      <c r="G55" s="1"/>
      <c r="S55" s="80"/>
    </row>
    <row r="56" spans="1:15" ht="12.75">
      <c r="A56" s="1"/>
      <c r="F56" s="1"/>
      <c r="G56" s="1"/>
      <c r="H56" s="21"/>
      <c r="I56" s="1"/>
      <c r="J56" s="21"/>
      <c r="O56" s="506"/>
    </row>
    <row r="57" spans="1:10" ht="12.75">
      <c r="A57" s="1"/>
      <c r="F57" s="1"/>
      <c r="G57" s="1"/>
      <c r="H57" s="21"/>
      <c r="I57" s="1"/>
      <c r="J57" s="21"/>
    </row>
    <row r="58" spans="1:10" ht="12.75">
      <c r="A58" s="1"/>
      <c r="F58" s="1"/>
      <c r="G58" s="1"/>
      <c r="H58" s="21"/>
      <c r="I58" s="1"/>
      <c r="J58" s="21"/>
    </row>
    <row r="59" spans="1:10" ht="12.75">
      <c r="A59" s="1"/>
      <c r="F59" s="1"/>
      <c r="G59" s="1"/>
      <c r="H59" s="21"/>
      <c r="I59" s="1"/>
      <c r="J59" s="21"/>
    </row>
    <row r="60" spans="1:10" ht="12.75">
      <c r="A60" s="1"/>
      <c r="F60" s="1"/>
      <c r="G60" s="1"/>
      <c r="H60" s="21"/>
      <c r="I60" s="1"/>
      <c r="J60" s="21"/>
    </row>
    <row r="61" spans="1:13" ht="12.75">
      <c r="A61" s="1"/>
      <c r="L61" s="20"/>
      <c r="M61" s="20"/>
    </row>
    <row r="62" spans="2:19" ht="12.75">
      <c r="B62" s="616" t="s">
        <v>53</v>
      </c>
      <c r="C62" s="813"/>
      <c r="D62" s="813"/>
      <c r="E62" s="813"/>
      <c r="F62" s="813"/>
      <c r="G62" s="48"/>
      <c r="H62" s="118"/>
      <c r="I62" s="118"/>
      <c r="J62" s="119"/>
      <c r="K62" s="282"/>
      <c r="L62" s="23"/>
      <c r="M62" s="20"/>
      <c r="O62" s="282"/>
      <c r="P62" s="119"/>
      <c r="Q62" s="265"/>
      <c r="R62" s="265"/>
      <c r="S62" s="265"/>
    </row>
    <row r="63" spans="2:19" ht="12.75">
      <c r="B63" s="810" t="s">
        <v>52</v>
      </c>
      <c r="C63" s="810"/>
      <c r="D63" s="810"/>
      <c r="E63" s="810"/>
      <c r="F63" s="810"/>
      <c r="G63" s="20"/>
      <c r="H63" s="810" t="s">
        <v>188</v>
      </c>
      <c r="I63" s="810"/>
      <c r="J63" s="810"/>
      <c r="K63" s="810"/>
      <c r="L63" s="50"/>
      <c r="M63" s="50"/>
      <c r="O63" s="810" t="s">
        <v>582</v>
      </c>
      <c r="P63" s="810"/>
      <c r="Q63" s="810"/>
      <c r="R63" s="810"/>
      <c r="S63" s="810"/>
    </row>
    <row r="64" spans="3:16" ht="12.75">
      <c r="C64" s="50"/>
      <c r="D64" s="50"/>
      <c r="E64" s="50"/>
      <c r="G64" s="811"/>
      <c r="H64" s="811"/>
      <c r="J64" s="20"/>
      <c r="K64" s="20"/>
      <c r="L64" s="20"/>
      <c r="M64" s="20"/>
      <c r="O64" s="20"/>
      <c r="P64" s="20"/>
    </row>
  </sheetData>
  <sheetProtection/>
  <mergeCells count="10">
    <mergeCell ref="B63:F63"/>
    <mergeCell ref="H63:K63"/>
    <mergeCell ref="O63:S63"/>
    <mergeCell ref="G64:H64"/>
    <mergeCell ref="A11:T11"/>
    <mergeCell ref="A12:T12"/>
    <mergeCell ref="A13:T13"/>
    <mergeCell ref="A14:T14"/>
    <mergeCell ref="A15:T15"/>
    <mergeCell ref="C62:F62"/>
  </mergeCells>
  <printOptions/>
  <pageMargins left="0.15763888888888888" right="0.11805555555555557" top="0.15" bottom="0.19652777777777777" header="0.17" footer="0.15"/>
  <pageSetup fitToWidth="3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T49"/>
  <sheetViews>
    <sheetView zoomScalePageLayoutView="0" workbookViewId="0" topLeftCell="C13">
      <selection activeCell="M41" sqref="M41"/>
    </sheetView>
  </sheetViews>
  <sheetFormatPr defaultColWidth="9.140625" defaultRowHeight="12.75"/>
  <cols>
    <col min="1" max="1" width="3.57421875" style="0" customWidth="1"/>
    <col min="2" max="2" width="11.140625" style="0" customWidth="1"/>
    <col min="3" max="3" width="7.00390625" style="0" customWidth="1"/>
    <col min="4" max="4" width="7.8515625" style="0" customWidth="1"/>
    <col min="5" max="5" width="7.140625" style="0" customWidth="1"/>
    <col min="6" max="6" width="4.140625" style="0" customWidth="1"/>
    <col min="7" max="7" width="5.7109375" style="0" customWidth="1"/>
    <col min="8" max="8" width="24.00390625" style="0" customWidth="1"/>
    <col min="9" max="10" width="11.140625" style="0" customWidth="1"/>
    <col min="11" max="11" width="14.28125" style="0" customWidth="1"/>
    <col min="12" max="12" width="14.57421875" style="0" customWidth="1"/>
    <col min="13" max="13" width="7.57421875" style="0" customWidth="1"/>
    <col min="14" max="14" width="14.140625" style="0" customWidth="1"/>
    <col min="15" max="15" width="13.00390625" style="0" customWidth="1"/>
    <col min="16" max="16" width="11.57421875" style="0" customWidth="1"/>
    <col min="17" max="17" width="7.140625" style="0" customWidth="1"/>
    <col min="18" max="18" width="6.57421875" style="0" customWidth="1"/>
    <col min="19" max="19" width="15.57421875" style="0" customWidth="1"/>
    <col min="20" max="20" width="11.5742187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6:9" ht="12.75">
      <c r="F14" s="1"/>
      <c r="G14" s="1"/>
      <c r="I14" s="1"/>
    </row>
    <row r="15" spans="1:20" ht="12.75">
      <c r="A15" s="812" t="s">
        <v>0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1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2" t="s">
        <v>2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2" t="s">
        <v>3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</row>
    <row r="19" spans="1:20" ht="12.75">
      <c r="A19" s="814" t="s">
        <v>1066</v>
      </c>
      <c r="B19" s="814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</row>
    <row r="20" spans="1:12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20" ht="25.5">
      <c r="A21" s="3" t="s">
        <v>4</v>
      </c>
      <c r="B21" s="3" t="s">
        <v>5</v>
      </c>
      <c r="C21" s="3" t="s">
        <v>6</v>
      </c>
      <c r="D21" s="4" t="s">
        <v>7</v>
      </c>
      <c r="E21" s="4" t="s">
        <v>8</v>
      </c>
      <c r="F21" s="3" t="s">
        <v>9</v>
      </c>
      <c r="G21" s="3" t="s">
        <v>10</v>
      </c>
      <c r="H21" s="3" t="s">
        <v>11</v>
      </c>
      <c r="I21" s="3" t="s">
        <v>12</v>
      </c>
      <c r="J21" s="3" t="s">
        <v>13</v>
      </c>
      <c r="K21" s="3" t="s">
        <v>957</v>
      </c>
      <c r="L21" s="3" t="s">
        <v>15</v>
      </c>
      <c r="M21" s="196" t="s">
        <v>583</v>
      </c>
      <c r="N21" s="197" t="s">
        <v>584</v>
      </c>
      <c r="O21" s="197" t="s">
        <v>585</v>
      </c>
      <c r="P21" s="197"/>
      <c r="Q21" s="198" t="s">
        <v>586</v>
      </c>
      <c r="R21" s="198" t="s">
        <v>587</v>
      </c>
      <c r="S21" s="199" t="s">
        <v>584</v>
      </c>
      <c r="T21" s="197" t="s">
        <v>588</v>
      </c>
    </row>
    <row r="22" spans="1:20" ht="14.25" thickBot="1">
      <c r="A22" s="348"/>
      <c r="B22" s="349"/>
      <c r="C22" s="3" t="s">
        <v>16</v>
      </c>
      <c r="D22" s="7"/>
      <c r="E22" s="8" t="s">
        <v>7</v>
      </c>
      <c r="F22" s="3"/>
      <c r="G22" s="3"/>
      <c r="H22" s="6"/>
      <c r="I22" s="9"/>
      <c r="J22" s="10"/>
      <c r="K22" s="10"/>
      <c r="L22" s="9" t="s">
        <v>17</v>
      </c>
      <c r="M22" s="200" t="s">
        <v>589</v>
      </c>
      <c r="N22" s="201" t="s">
        <v>590</v>
      </c>
      <c r="O22" s="201" t="s">
        <v>591</v>
      </c>
      <c r="P22" s="201"/>
      <c r="Q22" s="202" t="s">
        <v>592</v>
      </c>
      <c r="R22" s="202" t="s">
        <v>593</v>
      </c>
      <c r="S22" s="235" t="s">
        <v>1051</v>
      </c>
      <c r="T22" s="201" t="s">
        <v>594</v>
      </c>
    </row>
    <row r="23" spans="1:20" ht="12.75">
      <c r="A23" s="122">
        <v>1</v>
      </c>
      <c r="B23" s="150">
        <v>2</v>
      </c>
      <c r="C23" s="392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  <c r="J23" s="9">
        <v>10</v>
      </c>
      <c r="K23" s="9">
        <v>11</v>
      </c>
      <c r="L23" s="9">
        <v>12</v>
      </c>
      <c r="M23" s="249">
        <v>13</v>
      </c>
      <c r="N23" s="249">
        <v>14</v>
      </c>
      <c r="O23" s="249">
        <v>15</v>
      </c>
      <c r="P23" s="249"/>
      <c r="Q23" s="248">
        <v>16</v>
      </c>
      <c r="R23" s="248">
        <v>17</v>
      </c>
      <c r="S23" s="248">
        <v>18</v>
      </c>
      <c r="T23" s="248">
        <v>19</v>
      </c>
    </row>
    <row r="24" spans="1:20" ht="12.75">
      <c r="A24" s="122">
        <v>1</v>
      </c>
      <c r="B24" s="134">
        <v>41117</v>
      </c>
      <c r="C24" s="363" t="s">
        <v>104</v>
      </c>
      <c r="D24" s="130">
        <v>61</v>
      </c>
      <c r="E24" s="468">
        <v>617</v>
      </c>
      <c r="F24" s="26"/>
      <c r="G24" s="26">
        <v>1</v>
      </c>
      <c r="H24" s="296" t="s">
        <v>105</v>
      </c>
      <c r="I24" s="181" t="s">
        <v>927</v>
      </c>
      <c r="J24" s="181" t="s">
        <v>928</v>
      </c>
      <c r="K24" s="15" t="s">
        <v>107</v>
      </c>
      <c r="L24" s="454">
        <v>4858.08</v>
      </c>
      <c r="M24" s="241">
        <v>10</v>
      </c>
      <c r="N24" s="205">
        <f>IF(M24=0,"N/A",+L24/M24)</f>
        <v>485.808</v>
      </c>
      <c r="O24" s="205">
        <f>IF(M24=0,"N/A",+N24/12)</f>
        <v>40.484</v>
      </c>
      <c r="P24" s="205"/>
      <c r="Q24" s="206"/>
      <c r="R24" s="206">
        <v>11</v>
      </c>
      <c r="S24" s="207">
        <f>IF(M24=0,"N/A",+N24*Q24+O24*R24)</f>
        <v>445.324</v>
      </c>
      <c r="T24" s="208">
        <f>IF(M24=0,"N/A",+L24-S24)</f>
        <v>4412.756</v>
      </c>
    </row>
    <row r="25" spans="1:20" ht="12.75">
      <c r="A25" s="122">
        <v>2</v>
      </c>
      <c r="B25" s="136">
        <v>40715</v>
      </c>
      <c r="C25" s="183" t="s">
        <v>104</v>
      </c>
      <c r="D25" s="26">
        <v>61</v>
      </c>
      <c r="E25" s="468">
        <v>617</v>
      </c>
      <c r="F25" s="26"/>
      <c r="G25" s="26">
        <v>1</v>
      </c>
      <c r="H25" s="15" t="s">
        <v>115</v>
      </c>
      <c r="I25" s="97" t="s">
        <v>804</v>
      </c>
      <c r="J25" s="97" t="s">
        <v>73</v>
      </c>
      <c r="K25" s="25" t="s">
        <v>107</v>
      </c>
      <c r="L25" s="17">
        <v>5474.04</v>
      </c>
      <c r="M25" s="241">
        <v>10</v>
      </c>
      <c r="N25" s="205">
        <f>IF(M25=0,"N/A",+L25/M25)</f>
        <v>547.404</v>
      </c>
      <c r="O25" s="205">
        <f>IF(M25=0,"N/A",+N25/12)</f>
        <v>45.617</v>
      </c>
      <c r="P25" s="205"/>
      <c r="Q25" s="206">
        <v>2</v>
      </c>
      <c r="R25" s="206"/>
      <c r="S25" s="207">
        <f>IF(M25=0,"N/A",+N25*Q25+O25*R25)</f>
        <v>1094.808</v>
      </c>
      <c r="T25" s="208">
        <f>IF(M25=0,"N/A",+L25-S25)</f>
        <v>4379.232</v>
      </c>
    </row>
    <row r="26" spans="1:20" ht="12.75">
      <c r="A26" s="122">
        <v>3</v>
      </c>
      <c r="B26" s="136">
        <v>39836</v>
      </c>
      <c r="C26" s="183" t="s">
        <v>104</v>
      </c>
      <c r="D26" s="29">
        <v>61</v>
      </c>
      <c r="E26" s="468">
        <v>617</v>
      </c>
      <c r="F26" s="26"/>
      <c r="G26" s="26">
        <v>1</v>
      </c>
      <c r="H26" s="18" t="s">
        <v>119</v>
      </c>
      <c r="I26" s="18" t="s">
        <v>510</v>
      </c>
      <c r="J26" s="18" t="s">
        <v>502</v>
      </c>
      <c r="K26" s="25" t="s">
        <v>107</v>
      </c>
      <c r="L26" s="117">
        <v>2850</v>
      </c>
      <c r="M26" s="241">
        <v>10</v>
      </c>
      <c r="N26" s="205">
        <f>IF(M26=0,"N/A",+L26/M26)</f>
        <v>285</v>
      </c>
      <c r="O26" s="205">
        <f>IF(M26=0,"N/A",+N26/12)</f>
        <v>23.75</v>
      </c>
      <c r="P26" s="205"/>
      <c r="Q26" s="206">
        <v>4</v>
      </c>
      <c r="R26" s="206">
        <v>5</v>
      </c>
      <c r="S26" s="207">
        <f>IF(M26=0,"N/A",+N26*Q26+O26*R26)</f>
        <v>1258.75</v>
      </c>
      <c r="T26" s="208">
        <f aca="true" t="shared" si="0" ref="T26:T35">IF(M26=0,"N/A",+L26-S26)</f>
        <v>1591.25</v>
      </c>
    </row>
    <row r="27" spans="1:20" ht="12.75">
      <c r="A27" s="122">
        <v>4</v>
      </c>
      <c r="B27" s="136">
        <v>39952</v>
      </c>
      <c r="C27" s="183" t="s">
        <v>104</v>
      </c>
      <c r="D27" s="29">
        <v>61</v>
      </c>
      <c r="E27" s="468">
        <v>617</v>
      </c>
      <c r="F27" s="26"/>
      <c r="G27" s="26">
        <v>1</v>
      </c>
      <c r="H27" s="18" t="s">
        <v>504</v>
      </c>
      <c r="I27" s="25"/>
      <c r="J27" s="18" t="s">
        <v>503</v>
      </c>
      <c r="K27" s="25" t="s">
        <v>107</v>
      </c>
      <c r="L27" s="117">
        <v>16995</v>
      </c>
      <c r="M27" s="241">
        <v>10</v>
      </c>
      <c r="N27" s="205">
        <f>IF(M27=0,"N/A",+L27/M27)</f>
        <v>1699.5</v>
      </c>
      <c r="O27" s="205">
        <f>IF(M27=0,"N/A",+N27/12)</f>
        <v>141.625</v>
      </c>
      <c r="P27" s="205"/>
      <c r="Q27" s="206">
        <v>4</v>
      </c>
      <c r="R27" s="206">
        <v>1</v>
      </c>
      <c r="S27" s="207">
        <f>IF(M27=0,"N/A",+N27*Q27+O27*R27)</f>
        <v>6939.625</v>
      </c>
      <c r="T27" s="208">
        <f t="shared" si="0"/>
        <v>10055.375</v>
      </c>
    </row>
    <row r="28" spans="1:20" ht="12.75">
      <c r="A28" s="122">
        <v>5</v>
      </c>
      <c r="B28" s="136">
        <v>39952</v>
      </c>
      <c r="C28" s="183" t="s">
        <v>104</v>
      </c>
      <c r="D28" s="29">
        <v>61</v>
      </c>
      <c r="E28" s="468">
        <v>617</v>
      </c>
      <c r="F28" s="26"/>
      <c r="G28" s="26">
        <v>1</v>
      </c>
      <c r="H28" s="18" t="s">
        <v>505</v>
      </c>
      <c r="I28" s="25"/>
      <c r="J28" s="18" t="s">
        <v>73</v>
      </c>
      <c r="K28" s="25" t="s">
        <v>107</v>
      </c>
      <c r="L28" s="117">
        <v>28495.26</v>
      </c>
      <c r="M28" s="241">
        <v>10</v>
      </c>
      <c r="N28" s="205">
        <f>IF(M28=0,"N/A",+L28/M28)</f>
        <v>2849.526</v>
      </c>
      <c r="O28" s="205">
        <f>IF(M28=0,"N/A",+N28/12)</f>
        <v>237.4605</v>
      </c>
      <c r="P28" s="205"/>
      <c r="Q28" s="206">
        <v>4</v>
      </c>
      <c r="R28" s="206">
        <v>1</v>
      </c>
      <c r="S28" s="207">
        <f>IF(M28=0,"N/A",+N28*Q28+O28*R28)</f>
        <v>11635.564499999999</v>
      </c>
      <c r="T28" s="208">
        <f t="shared" si="0"/>
        <v>16859.6955</v>
      </c>
    </row>
    <row r="29" spans="1:20" ht="12.75">
      <c r="A29" s="122">
        <v>6</v>
      </c>
      <c r="B29" s="136">
        <v>36889</v>
      </c>
      <c r="C29" s="183" t="s">
        <v>104</v>
      </c>
      <c r="D29" s="29">
        <v>61</v>
      </c>
      <c r="E29" s="468">
        <v>617</v>
      </c>
      <c r="F29" s="26"/>
      <c r="G29" s="26">
        <v>1</v>
      </c>
      <c r="H29" s="15" t="s">
        <v>113</v>
      </c>
      <c r="I29" s="25"/>
      <c r="J29" s="25"/>
      <c r="K29" s="25" t="s">
        <v>107</v>
      </c>
      <c r="L29" s="17">
        <v>5000</v>
      </c>
      <c r="M29" s="241">
        <v>10</v>
      </c>
      <c r="N29" s="744"/>
      <c r="O29" s="744"/>
      <c r="P29" s="205"/>
      <c r="Q29" s="206">
        <v>10</v>
      </c>
      <c r="R29" s="206"/>
      <c r="S29" s="207">
        <v>5000</v>
      </c>
      <c r="T29" s="208">
        <f t="shared" si="0"/>
        <v>0</v>
      </c>
    </row>
    <row r="30" spans="1:20" ht="12.75">
      <c r="A30" s="122">
        <v>7</v>
      </c>
      <c r="B30" s="136">
        <v>36889</v>
      </c>
      <c r="C30" s="183" t="s">
        <v>104</v>
      </c>
      <c r="D30" s="26">
        <v>61</v>
      </c>
      <c r="E30" s="468">
        <v>617</v>
      </c>
      <c r="F30" s="26"/>
      <c r="G30" s="26">
        <v>1</v>
      </c>
      <c r="H30" s="15" t="s">
        <v>114</v>
      </c>
      <c r="I30" s="25"/>
      <c r="J30" s="25"/>
      <c r="K30" s="25" t="s">
        <v>107</v>
      </c>
      <c r="L30" s="17">
        <v>10000</v>
      </c>
      <c r="M30" s="241">
        <v>10</v>
      </c>
      <c r="N30" s="744"/>
      <c r="O30" s="744"/>
      <c r="P30" s="205"/>
      <c r="Q30" s="206">
        <v>10</v>
      </c>
      <c r="R30" s="206"/>
      <c r="S30" s="207">
        <v>10000</v>
      </c>
      <c r="T30" s="208">
        <f>IF(M30=0,"N/A",+L30-S30)</f>
        <v>0</v>
      </c>
    </row>
    <row r="31" spans="1:20" ht="12.75">
      <c r="A31" s="122">
        <v>8</v>
      </c>
      <c r="B31" s="140">
        <v>40962</v>
      </c>
      <c r="C31" s="183" t="s">
        <v>104</v>
      </c>
      <c r="D31" s="26">
        <v>61</v>
      </c>
      <c r="E31" s="468">
        <v>617</v>
      </c>
      <c r="F31" s="26"/>
      <c r="G31" s="26">
        <v>1</v>
      </c>
      <c r="H31" s="61" t="s">
        <v>889</v>
      </c>
      <c r="I31" s="33"/>
      <c r="J31" s="33" t="s">
        <v>229</v>
      </c>
      <c r="K31" s="15" t="s">
        <v>107</v>
      </c>
      <c r="L31" s="17">
        <v>2760.44</v>
      </c>
      <c r="M31" s="241">
        <v>10</v>
      </c>
      <c r="N31" s="205">
        <f>IF(M31=0,"N/A",+L31/M31)</f>
        <v>276.044</v>
      </c>
      <c r="O31" s="205">
        <f>IF(M31=0,"N/A",+N31/12)</f>
        <v>23.003666666666664</v>
      </c>
      <c r="P31" s="205"/>
      <c r="Q31" s="206">
        <v>1</v>
      </c>
      <c r="R31" s="206">
        <v>4</v>
      </c>
      <c r="S31" s="207">
        <f>IF(M31=0,"N/A",+N31*Q31+O31*R31)</f>
        <v>368.0586666666666</v>
      </c>
      <c r="T31" s="208">
        <f>IF(M31=0,"N/A",+L31-S31)</f>
        <v>2392.3813333333333</v>
      </c>
    </row>
    <row r="32" spans="1:20" ht="12.75">
      <c r="A32" s="122">
        <v>9</v>
      </c>
      <c r="B32" s="136">
        <v>36828</v>
      </c>
      <c r="C32" s="183" t="s">
        <v>104</v>
      </c>
      <c r="D32" s="26">
        <v>61</v>
      </c>
      <c r="E32" s="468">
        <v>617</v>
      </c>
      <c r="F32" s="26"/>
      <c r="G32" s="26">
        <v>1</v>
      </c>
      <c r="H32" s="61" t="s">
        <v>890</v>
      </c>
      <c r="I32" s="25"/>
      <c r="J32" s="25"/>
      <c r="K32" s="25" t="s">
        <v>107</v>
      </c>
      <c r="L32" s="17">
        <v>2349</v>
      </c>
      <c r="M32" s="241">
        <v>10</v>
      </c>
      <c r="N32" s="744"/>
      <c r="O32" s="744"/>
      <c r="P32" s="205"/>
      <c r="Q32" s="206">
        <v>10</v>
      </c>
      <c r="R32" s="206"/>
      <c r="S32" s="207">
        <v>2349</v>
      </c>
      <c r="T32" s="208">
        <f t="shared" si="0"/>
        <v>0</v>
      </c>
    </row>
    <row r="33" spans="1:20" ht="12.75">
      <c r="A33" s="122">
        <v>10</v>
      </c>
      <c r="B33" s="136">
        <v>36826</v>
      </c>
      <c r="C33" s="183" t="s">
        <v>104</v>
      </c>
      <c r="D33" s="26">
        <v>61</v>
      </c>
      <c r="E33" s="468">
        <v>617</v>
      </c>
      <c r="F33" s="26"/>
      <c r="G33" s="26">
        <v>2</v>
      </c>
      <c r="H33" s="15" t="s">
        <v>117</v>
      </c>
      <c r="I33" s="25"/>
      <c r="J33" s="25" t="s">
        <v>118</v>
      </c>
      <c r="K33" s="25" t="s">
        <v>107</v>
      </c>
      <c r="L33" s="17">
        <v>800</v>
      </c>
      <c r="M33" s="241">
        <v>10</v>
      </c>
      <c r="N33" s="744"/>
      <c r="O33" s="744"/>
      <c r="P33" s="205"/>
      <c r="Q33" s="206">
        <v>10</v>
      </c>
      <c r="R33" s="206"/>
      <c r="S33" s="207">
        <v>800</v>
      </c>
      <c r="T33" s="208">
        <f t="shared" si="0"/>
        <v>0</v>
      </c>
    </row>
    <row r="34" spans="1:20" ht="12.75">
      <c r="A34" s="122">
        <v>11</v>
      </c>
      <c r="B34" s="136">
        <v>39382</v>
      </c>
      <c r="C34" s="183" t="s">
        <v>104</v>
      </c>
      <c r="D34" s="26">
        <v>61</v>
      </c>
      <c r="E34" s="468">
        <v>617</v>
      </c>
      <c r="F34" s="26"/>
      <c r="G34" s="26">
        <v>10</v>
      </c>
      <c r="H34" s="61" t="s">
        <v>597</v>
      </c>
      <c r="I34" s="25"/>
      <c r="J34" s="25" t="s">
        <v>118</v>
      </c>
      <c r="K34" s="25" t="s">
        <v>107</v>
      </c>
      <c r="L34" s="17">
        <v>1400</v>
      </c>
      <c r="M34" s="241">
        <v>10</v>
      </c>
      <c r="N34" s="205">
        <f>IF(M34=0,"N/A",+L34/M34)</f>
        <v>140</v>
      </c>
      <c r="O34" s="205">
        <f>IF(M34=0,"N/A",+N34/12)</f>
        <v>11.666666666666666</v>
      </c>
      <c r="P34" s="205"/>
      <c r="Q34" s="206">
        <v>5</v>
      </c>
      <c r="R34" s="206">
        <v>8</v>
      </c>
      <c r="S34" s="207">
        <f>IF(M34=0,"N/A",+N34*Q34+O34*R34)</f>
        <v>793.3333333333334</v>
      </c>
      <c r="T34" s="208">
        <f t="shared" si="0"/>
        <v>606.6666666666666</v>
      </c>
    </row>
    <row r="35" spans="1:20" ht="12.75">
      <c r="A35" s="122">
        <v>12</v>
      </c>
      <c r="B35" s="136">
        <v>36998</v>
      </c>
      <c r="C35" s="183" t="s">
        <v>104</v>
      </c>
      <c r="D35" s="573">
        <v>61</v>
      </c>
      <c r="E35" s="470">
        <v>617</v>
      </c>
      <c r="F35" s="126"/>
      <c r="G35" s="125">
        <v>1</v>
      </c>
      <c r="H35" s="127" t="s">
        <v>553</v>
      </c>
      <c r="I35" s="297"/>
      <c r="J35" s="297"/>
      <c r="K35" s="437" t="s">
        <v>390</v>
      </c>
      <c r="L35" s="184">
        <v>211680</v>
      </c>
      <c r="M35" s="241">
        <v>10</v>
      </c>
      <c r="N35" s="744"/>
      <c r="O35" s="744"/>
      <c r="P35" s="205">
        <f>+O24+O25+O26+O27+O28+O29+O30+O31+O32+O33+O34+O35</f>
        <v>523.6068333333334</v>
      </c>
      <c r="Q35" s="206">
        <v>10</v>
      </c>
      <c r="R35" s="206"/>
      <c r="S35" s="207">
        <v>211680</v>
      </c>
      <c r="T35" s="208">
        <f t="shared" si="0"/>
        <v>0</v>
      </c>
    </row>
    <row r="36" spans="1:20" ht="15">
      <c r="A36" s="1"/>
      <c r="B36" s="1"/>
      <c r="C36" s="1"/>
      <c r="D36" s="1"/>
      <c r="E36" s="1"/>
      <c r="F36" s="1"/>
      <c r="G36" s="1"/>
      <c r="L36" s="749">
        <f>SUM(L24:L35)</f>
        <v>292661.82</v>
      </c>
      <c r="M36" s="240"/>
      <c r="N36" s="262">
        <f>SUM(N24:N35)</f>
        <v>6283.281999999999</v>
      </c>
      <c r="O36" s="262">
        <f>SUM(O24:O35)</f>
        <v>523.6068333333334</v>
      </c>
      <c r="P36" s="262">
        <f>SUM(P35)</f>
        <v>523.6068333333334</v>
      </c>
      <c r="Q36" s="261"/>
      <c r="R36" s="261"/>
      <c r="S36" s="262">
        <f>SUM(S24:S35)</f>
        <v>252364.4635</v>
      </c>
      <c r="T36" s="259">
        <f>SUM(T24:T35)</f>
        <v>40297.356499999994</v>
      </c>
    </row>
    <row r="37" spans="1:7" ht="12.75">
      <c r="A37" s="1"/>
      <c r="B37" s="1"/>
      <c r="C37" s="1"/>
      <c r="D37" s="1"/>
      <c r="E37" s="1"/>
      <c r="F37" s="1"/>
      <c r="G37" s="1"/>
    </row>
    <row r="38" spans="1:20" ht="12.75">
      <c r="A38" s="1"/>
      <c r="B38" s="1"/>
      <c r="C38" s="1"/>
      <c r="D38" s="1"/>
      <c r="E38" s="1"/>
      <c r="F38" s="1"/>
      <c r="G38" s="1"/>
      <c r="T38" s="506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10" ht="12.75">
      <c r="A42" s="1"/>
      <c r="F42" s="1"/>
      <c r="G42" s="1"/>
      <c r="H42" s="21"/>
      <c r="I42" s="1"/>
      <c r="J42" s="21"/>
    </row>
    <row r="43" spans="1:10" ht="12.75">
      <c r="A43" s="1"/>
      <c r="F43" s="1"/>
      <c r="G43" s="1"/>
      <c r="H43" s="21"/>
      <c r="I43" s="1"/>
      <c r="J43" s="21"/>
    </row>
    <row r="44" ht="12.75">
      <c r="A44" s="1"/>
    </row>
    <row r="45" ht="12.75">
      <c r="A45" s="1"/>
    </row>
    <row r="46" spans="1:13" ht="12.75">
      <c r="A46" s="1"/>
      <c r="L46" s="20"/>
      <c r="M46" s="20"/>
    </row>
    <row r="47" spans="1:19" ht="12.75">
      <c r="A47" s="1"/>
      <c r="B47" s="616" t="s">
        <v>53</v>
      </c>
      <c r="C47" s="813"/>
      <c r="D47" s="813"/>
      <c r="E47" s="813"/>
      <c r="F47" s="813"/>
      <c r="G47" s="48"/>
      <c r="H47" s="118"/>
      <c r="I47" s="118"/>
      <c r="J47" s="119"/>
      <c r="K47" s="282"/>
      <c r="L47" s="23"/>
      <c r="M47" s="20"/>
      <c r="O47" s="282"/>
      <c r="P47" s="119"/>
      <c r="Q47" s="265"/>
      <c r="R47" s="265"/>
      <c r="S47" s="265"/>
    </row>
    <row r="48" spans="1:19" ht="12.75">
      <c r="A48" s="1"/>
      <c r="B48" s="810" t="s">
        <v>52</v>
      </c>
      <c r="C48" s="810"/>
      <c r="D48" s="810"/>
      <c r="E48" s="810"/>
      <c r="F48" s="810"/>
      <c r="G48" s="20"/>
      <c r="H48" s="810" t="s">
        <v>188</v>
      </c>
      <c r="I48" s="810"/>
      <c r="J48" s="810"/>
      <c r="K48" s="810"/>
      <c r="L48" s="50"/>
      <c r="M48" s="50"/>
      <c r="O48" s="810" t="s">
        <v>582</v>
      </c>
      <c r="P48" s="810"/>
      <c r="Q48" s="810"/>
      <c r="R48" s="810"/>
      <c r="S48" s="810"/>
    </row>
    <row r="49" spans="3:16" ht="12.75">
      <c r="C49" s="50"/>
      <c r="D49" s="50"/>
      <c r="E49" s="50"/>
      <c r="G49" s="811"/>
      <c r="H49" s="811"/>
      <c r="J49" s="20"/>
      <c r="K49" s="20"/>
      <c r="L49" s="20"/>
      <c r="M49" s="20"/>
      <c r="O49" s="20"/>
      <c r="P49" s="20"/>
    </row>
  </sheetData>
  <sheetProtection/>
  <mergeCells count="10">
    <mergeCell ref="G49:H49"/>
    <mergeCell ref="A18:T18"/>
    <mergeCell ref="A17:T17"/>
    <mergeCell ref="A16:T16"/>
    <mergeCell ref="A15:T15"/>
    <mergeCell ref="A19:T19"/>
    <mergeCell ref="C47:F47"/>
    <mergeCell ref="B48:F48"/>
    <mergeCell ref="H48:K48"/>
    <mergeCell ref="O48:S48"/>
  </mergeCells>
  <printOptions/>
  <pageMargins left="0.24" right="0.14" top="0.15763888888888888" bottom="0.19652777777777777" header="0.15" footer="0.5118055555555556"/>
  <pageSetup fitToWidth="3"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U58"/>
  <sheetViews>
    <sheetView zoomScalePageLayoutView="0" workbookViewId="0" topLeftCell="B16">
      <selection activeCell="O51" sqref="O51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6.7109375" style="0" customWidth="1"/>
    <col min="4" max="5" width="7.421875" style="0" customWidth="1"/>
    <col min="6" max="6" width="2.8515625" style="0" customWidth="1"/>
    <col min="7" max="7" width="5.7109375" style="0" customWidth="1"/>
    <col min="8" max="8" width="21.140625" style="0" customWidth="1"/>
    <col min="9" max="9" width="10.57421875" style="0" customWidth="1"/>
    <col min="10" max="10" width="13.421875" style="0" customWidth="1"/>
    <col min="11" max="11" width="23.7109375" style="0" customWidth="1"/>
    <col min="12" max="12" width="16.7109375" style="0" customWidth="1"/>
    <col min="13" max="13" width="5.421875" style="0" customWidth="1"/>
    <col min="14" max="14" width="14.57421875" style="0" customWidth="1"/>
    <col min="15" max="15" width="13.00390625" style="0" customWidth="1"/>
    <col min="16" max="16" width="15.421875" style="0" customWidth="1"/>
    <col min="17" max="17" width="7.57421875" style="0" customWidth="1"/>
    <col min="18" max="18" width="6.28125" style="0" customWidth="1"/>
    <col min="19" max="19" width="15.00390625" style="0" customWidth="1"/>
    <col min="20" max="20" width="12.5742187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6:9" ht="12.75">
      <c r="F14" s="1"/>
      <c r="G14" s="1"/>
      <c r="I14" s="1"/>
    </row>
    <row r="15" spans="1:20" ht="12.75">
      <c r="A15" s="812" t="s">
        <v>0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</row>
    <row r="16" spans="1:20" ht="12.75">
      <c r="A16" s="812" t="s">
        <v>1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</row>
    <row r="17" spans="1:20" ht="12.75">
      <c r="A17" s="812" t="s">
        <v>2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</row>
    <row r="18" spans="1:20" ht="12.75">
      <c r="A18" s="812" t="s">
        <v>3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</row>
    <row r="19" spans="1:20" ht="12.75">
      <c r="A19" s="814" t="s">
        <v>1066</v>
      </c>
      <c r="B19" s="814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</row>
    <row r="20" spans="1:12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20" ht="25.5">
      <c r="A21" s="3" t="s">
        <v>4</v>
      </c>
      <c r="B21" s="3" t="s">
        <v>5</v>
      </c>
      <c r="C21" s="3" t="s">
        <v>6</v>
      </c>
      <c r="D21" s="4" t="s">
        <v>7</v>
      </c>
      <c r="E21" s="4" t="s">
        <v>8</v>
      </c>
      <c r="F21" s="3" t="s">
        <v>9</v>
      </c>
      <c r="G21" s="3" t="s">
        <v>10</v>
      </c>
      <c r="H21" s="3" t="s">
        <v>11</v>
      </c>
      <c r="I21" s="3" t="s">
        <v>12</v>
      </c>
      <c r="J21" s="3" t="s">
        <v>13</v>
      </c>
      <c r="K21" s="3" t="s">
        <v>957</v>
      </c>
      <c r="L21" s="3" t="s">
        <v>15</v>
      </c>
      <c r="M21" s="196" t="s">
        <v>583</v>
      </c>
      <c r="N21" s="197" t="s">
        <v>584</v>
      </c>
      <c r="O21" s="197" t="s">
        <v>585</v>
      </c>
      <c r="P21" s="197"/>
      <c r="Q21" s="198" t="s">
        <v>586</v>
      </c>
      <c r="R21" s="198" t="s">
        <v>587</v>
      </c>
      <c r="S21" s="199" t="s">
        <v>584</v>
      </c>
      <c r="T21" s="197" t="s">
        <v>588</v>
      </c>
    </row>
    <row r="22" spans="1:20" ht="13.5">
      <c r="A22" s="348"/>
      <c r="B22" s="349"/>
      <c r="C22" s="350" t="s">
        <v>16</v>
      </c>
      <c r="D22" s="351"/>
      <c r="E22" s="352" t="s">
        <v>7</v>
      </c>
      <c r="F22" s="350"/>
      <c r="G22" s="350"/>
      <c r="H22" s="349"/>
      <c r="I22" s="165"/>
      <c r="J22" s="353"/>
      <c r="K22" s="353"/>
      <c r="L22" s="165" t="s">
        <v>17</v>
      </c>
      <c r="M22" s="354" t="s">
        <v>589</v>
      </c>
      <c r="N22" s="355" t="s">
        <v>590</v>
      </c>
      <c r="O22" s="355" t="s">
        <v>591</v>
      </c>
      <c r="P22" s="355"/>
      <c r="Q22" s="356" t="s">
        <v>592</v>
      </c>
      <c r="R22" s="356" t="s">
        <v>593</v>
      </c>
      <c r="S22" s="357" t="s">
        <v>1051</v>
      </c>
      <c r="T22" s="355" t="s">
        <v>594</v>
      </c>
    </row>
    <row r="23" spans="1:20" ht="12.75">
      <c r="A23" s="122">
        <v>1</v>
      </c>
      <c r="B23" s="150">
        <v>2</v>
      </c>
      <c r="C23" s="150">
        <v>3</v>
      </c>
      <c r="D23" s="150">
        <v>4</v>
      </c>
      <c r="E23" s="150">
        <v>5</v>
      </c>
      <c r="F23" s="150">
        <v>6</v>
      </c>
      <c r="G23" s="150">
        <v>7</v>
      </c>
      <c r="H23" s="150">
        <v>8</v>
      </c>
      <c r="I23" s="150">
        <v>9</v>
      </c>
      <c r="J23" s="150">
        <v>10</v>
      </c>
      <c r="K23" s="150">
        <v>11</v>
      </c>
      <c r="L23" s="150">
        <v>12</v>
      </c>
      <c r="M23" s="453">
        <v>13</v>
      </c>
      <c r="N23" s="453">
        <v>14</v>
      </c>
      <c r="O23" s="453">
        <v>15</v>
      </c>
      <c r="P23" s="453"/>
      <c r="Q23" s="453">
        <v>16</v>
      </c>
      <c r="R23" s="453">
        <v>17</v>
      </c>
      <c r="S23" s="453">
        <v>18</v>
      </c>
      <c r="T23" s="453">
        <v>19</v>
      </c>
    </row>
    <row r="24" spans="1:20" ht="12.75">
      <c r="A24" s="122">
        <v>1</v>
      </c>
      <c r="B24" s="789">
        <v>37556</v>
      </c>
      <c r="C24" s="180" t="s">
        <v>104</v>
      </c>
      <c r="D24" s="137">
        <v>61</v>
      </c>
      <c r="E24" s="181">
        <v>616</v>
      </c>
      <c r="F24" s="150"/>
      <c r="G24" s="124">
        <v>1</v>
      </c>
      <c r="H24" s="126" t="s">
        <v>38</v>
      </c>
      <c r="I24" s="138"/>
      <c r="J24" s="138" t="s">
        <v>123</v>
      </c>
      <c r="K24" s="126" t="s">
        <v>121</v>
      </c>
      <c r="L24" s="416">
        <v>3640</v>
      </c>
      <c r="M24" s="247">
        <v>3</v>
      </c>
      <c r="N24" s="743"/>
      <c r="O24" s="743"/>
      <c r="P24" s="209">
        <f>+O24</f>
        <v>0</v>
      </c>
      <c r="Q24" s="180">
        <v>3</v>
      </c>
      <c r="R24" s="210"/>
      <c r="S24" s="222">
        <v>3640</v>
      </c>
      <c r="T24" s="223">
        <f>IF(M24=0,"N/A",+L24-S24)</f>
        <v>0</v>
      </c>
    </row>
    <row r="25" spans="1:20" ht="12.75">
      <c r="A25" s="122">
        <v>2</v>
      </c>
      <c r="B25" s="789">
        <v>37556</v>
      </c>
      <c r="C25" s="180" t="s">
        <v>104</v>
      </c>
      <c r="D25" s="130">
        <v>61</v>
      </c>
      <c r="E25" s="470">
        <v>617</v>
      </c>
      <c r="F25" s="124" t="s">
        <v>91</v>
      </c>
      <c r="G25" s="124">
        <v>1</v>
      </c>
      <c r="H25" s="138" t="s">
        <v>124</v>
      </c>
      <c r="I25" s="138"/>
      <c r="J25" s="138" t="s">
        <v>19</v>
      </c>
      <c r="K25" s="126" t="s">
        <v>121</v>
      </c>
      <c r="L25" s="246">
        <v>2770.87</v>
      </c>
      <c r="M25" s="247">
        <v>10</v>
      </c>
      <c r="N25" s="743"/>
      <c r="O25" s="743"/>
      <c r="P25" s="209"/>
      <c r="Q25" s="180">
        <v>10</v>
      </c>
      <c r="R25" s="210"/>
      <c r="S25" s="222">
        <v>2770.87</v>
      </c>
      <c r="T25" s="223">
        <f aca="true" t="shared" si="0" ref="T25:T44">IF(M25=0,"N/A",+L25-S25)</f>
        <v>0</v>
      </c>
    </row>
    <row r="26" spans="1:20" ht="12.75">
      <c r="A26" s="122">
        <v>3</v>
      </c>
      <c r="B26" s="789">
        <v>36889</v>
      </c>
      <c r="C26" s="180" t="s">
        <v>104</v>
      </c>
      <c r="D26" s="124">
        <v>61</v>
      </c>
      <c r="E26" s="464">
        <v>617</v>
      </c>
      <c r="F26" s="124"/>
      <c r="G26" s="124">
        <v>1</v>
      </c>
      <c r="H26" s="127" t="s">
        <v>56</v>
      </c>
      <c r="I26" s="138"/>
      <c r="J26" s="138" t="s">
        <v>126</v>
      </c>
      <c r="K26" s="126" t="s">
        <v>121</v>
      </c>
      <c r="L26" s="227">
        <v>3024</v>
      </c>
      <c r="M26" s="247">
        <v>5</v>
      </c>
      <c r="N26" s="743"/>
      <c r="O26" s="743"/>
      <c r="P26" s="209"/>
      <c r="Q26" s="180">
        <v>5</v>
      </c>
      <c r="R26" s="210"/>
      <c r="S26" s="222">
        <v>3024</v>
      </c>
      <c r="T26" s="223">
        <f t="shared" si="0"/>
        <v>0</v>
      </c>
    </row>
    <row r="27" spans="1:20" ht="12.75">
      <c r="A27" s="122">
        <v>4</v>
      </c>
      <c r="B27" s="789">
        <v>36889</v>
      </c>
      <c r="C27" s="180" t="s">
        <v>104</v>
      </c>
      <c r="D27" s="124">
        <v>61</v>
      </c>
      <c r="E27" s="464">
        <v>617</v>
      </c>
      <c r="F27" s="124"/>
      <c r="G27" s="124">
        <v>1</v>
      </c>
      <c r="H27" s="126" t="s">
        <v>18</v>
      </c>
      <c r="I27" s="138"/>
      <c r="J27" s="138" t="s">
        <v>19</v>
      </c>
      <c r="K27" s="126" t="s">
        <v>121</v>
      </c>
      <c r="L27" s="257">
        <v>3043.84</v>
      </c>
      <c r="M27" s="247">
        <v>10</v>
      </c>
      <c r="N27" s="743"/>
      <c r="O27" s="743"/>
      <c r="P27" s="209"/>
      <c r="Q27" s="180">
        <v>10</v>
      </c>
      <c r="R27" s="210"/>
      <c r="S27" s="222">
        <v>3043.84</v>
      </c>
      <c r="T27" s="223">
        <f t="shared" si="0"/>
        <v>0</v>
      </c>
    </row>
    <row r="28" spans="1:20" ht="12.75">
      <c r="A28" s="122">
        <v>5</v>
      </c>
      <c r="B28" s="789">
        <v>36889</v>
      </c>
      <c r="C28" s="180" t="s">
        <v>104</v>
      </c>
      <c r="D28" s="124">
        <v>61</v>
      </c>
      <c r="E28" s="464">
        <v>617</v>
      </c>
      <c r="F28" s="124"/>
      <c r="G28" s="124">
        <v>4</v>
      </c>
      <c r="H28" s="126" t="s">
        <v>127</v>
      </c>
      <c r="I28" s="138"/>
      <c r="J28" s="138"/>
      <c r="K28" s="126" t="s">
        <v>121</v>
      </c>
      <c r="L28" s="257">
        <v>1250</v>
      </c>
      <c r="M28" s="247">
        <v>10</v>
      </c>
      <c r="N28" s="743"/>
      <c r="O28" s="743"/>
      <c r="P28" s="209"/>
      <c r="Q28" s="180">
        <v>10</v>
      </c>
      <c r="R28" s="210"/>
      <c r="S28" s="222">
        <v>1250</v>
      </c>
      <c r="T28" s="223">
        <f t="shared" si="0"/>
        <v>0</v>
      </c>
    </row>
    <row r="29" spans="1:20" ht="12.75">
      <c r="A29" s="122">
        <v>6</v>
      </c>
      <c r="B29" s="789">
        <v>37585</v>
      </c>
      <c r="C29" s="180" t="s">
        <v>104</v>
      </c>
      <c r="D29" s="130">
        <v>61</v>
      </c>
      <c r="E29" s="470">
        <v>617</v>
      </c>
      <c r="F29" s="124"/>
      <c r="G29" s="125">
        <v>1</v>
      </c>
      <c r="H29" s="126" t="s">
        <v>108</v>
      </c>
      <c r="I29" s="126"/>
      <c r="J29" s="126" t="s">
        <v>109</v>
      </c>
      <c r="K29" s="126" t="s">
        <v>121</v>
      </c>
      <c r="L29" s="257">
        <v>9874</v>
      </c>
      <c r="M29" s="247">
        <v>10</v>
      </c>
      <c r="N29" s="743"/>
      <c r="O29" s="743"/>
      <c r="P29" s="209">
        <f>+O25+O26+O27+O28+O29</f>
        <v>0</v>
      </c>
      <c r="Q29" s="180">
        <v>10</v>
      </c>
      <c r="R29" s="210"/>
      <c r="S29" s="222">
        <v>9874</v>
      </c>
      <c r="T29" s="223">
        <f t="shared" si="0"/>
        <v>0</v>
      </c>
    </row>
    <row r="30" spans="1:20" ht="12.75">
      <c r="A30" s="122">
        <v>7</v>
      </c>
      <c r="B30" s="789">
        <v>40589</v>
      </c>
      <c r="C30" s="180" t="s">
        <v>104</v>
      </c>
      <c r="D30" s="181">
        <v>61</v>
      </c>
      <c r="E30" s="478">
        <v>612</v>
      </c>
      <c r="F30" s="150"/>
      <c r="G30" s="181">
        <v>1</v>
      </c>
      <c r="H30" s="296" t="s">
        <v>820</v>
      </c>
      <c r="I30" s="181" t="s">
        <v>805</v>
      </c>
      <c r="J30" s="191" t="s">
        <v>806</v>
      </c>
      <c r="K30" s="127" t="s">
        <v>540</v>
      </c>
      <c r="L30" s="311">
        <v>3495</v>
      </c>
      <c r="M30" s="247">
        <v>5</v>
      </c>
      <c r="N30" s="209">
        <f aca="true" t="shared" si="1" ref="N30:N44">IF(M30=0,"N/A",+L30/M30)</f>
        <v>699</v>
      </c>
      <c r="O30" s="209">
        <f aca="true" t="shared" si="2" ref="O30:O44">IF(M30=0,"N/A",+N30/12)</f>
        <v>58.25</v>
      </c>
      <c r="P30" s="209"/>
      <c r="Q30" s="180">
        <v>2</v>
      </c>
      <c r="R30" s="210">
        <v>4</v>
      </c>
      <c r="S30" s="222">
        <f aca="true" t="shared" si="3" ref="S30:S44">IF(M30=0,"N/A",+N30*Q30+O30*R30)</f>
        <v>1631</v>
      </c>
      <c r="T30" s="223">
        <f t="shared" si="0"/>
        <v>1864</v>
      </c>
    </row>
    <row r="31" spans="1:20" ht="12.75">
      <c r="A31" s="122">
        <v>8</v>
      </c>
      <c r="B31" s="789">
        <v>39897</v>
      </c>
      <c r="C31" s="180" t="s">
        <v>104</v>
      </c>
      <c r="D31" s="181">
        <v>61</v>
      </c>
      <c r="E31" s="478">
        <v>612</v>
      </c>
      <c r="F31" s="126"/>
      <c r="G31" s="125">
        <v>1</v>
      </c>
      <c r="H31" s="127" t="s">
        <v>544</v>
      </c>
      <c r="I31" s="125"/>
      <c r="J31" s="130" t="s">
        <v>545</v>
      </c>
      <c r="K31" s="127" t="s">
        <v>540</v>
      </c>
      <c r="L31" s="128">
        <v>11484</v>
      </c>
      <c r="M31" s="247">
        <v>5</v>
      </c>
      <c r="N31" s="209">
        <f t="shared" si="1"/>
        <v>2296.8</v>
      </c>
      <c r="O31" s="209">
        <f t="shared" si="2"/>
        <v>191.4</v>
      </c>
      <c r="P31" s="209">
        <f>+O30+O31</f>
        <v>249.65</v>
      </c>
      <c r="Q31" s="180">
        <v>4</v>
      </c>
      <c r="R31" s="210">
        <v>3</v>
      </c>
      <c r="S31" s="222">
        <f t="shared" si="3"/>
        <v>9761.400000000001</v>
      </c>
      <c r="T31" s="223">
        <f t="shared" si="0"/>
        <v>1722.5999999999985</v>
      </c>
    </row>
    <row r="32" spans="1:20" ht="12.75">
      <c r="A32" s="122">
        <v>9</v>
      </c>
      <c r="B32" s="789">
        <v>40015</v>
      </c>
      <c r="C32" s="180" t="s">
        <v>104</v>
      </c>
      <c r="D32" s="181">
        <v>61</v>
      </c>
      <c r="E32" s="710">
        <v>617</v>
      </c>
      <c r="F32" s="126"/>
      <c r="G32" s="125">
        <v>200</v>
      </c>
      <c r="H32" s="127" t="s">
        <v>1014</v>
      </c>
      <c r="I32" s="125"/>
      <c r="J32" s="130"/>
      <c r="K32" s="127" t="s">
        <v>540</v>
      </c>
      <c r="L32" s="128">
        <v>59800</v>
      </c>
      <c r="M32" s="247">
        <v>10</v>
      </c>
      <c r="N32" s="209">
        <f t="shared" si="1"/>
        <v>5980</v>
      </c>
      <c r="O32" s="209">
        <f t="shared" si="2"/>
        <v>498.3333333333333</v>
      </c>
      <c r="P32" s="209"/>
      <c r="Q32" s="180">
        <v>3</v>
      </c>
      <c r="R32" s="210">
        <v>7</v>
      </c>
      <c r="S32" s="222">
        <f t="shared" si="3"/>
        <v>21428.333333333332</v>
      </c>
      <c r="T32" s="223">
        <f t="shared" si="0"/>
        <v>38371.66666666667</v>
      </c>
    </row>
    <row r="33" spans="1:20" ht="12.75">
      <c r="A33" s="122">
        <v>10</v>
      </c>
      <c r="B33" s="789">
        <v>40849</v>
      </c>
      <c r="C33" s="180" t="s">
        <v>104</v>
      </c>
      <c r="D33" s="181">
        <v>61</v>
      </c>
      <c r="E33" s="710">
        <v>617</v>
      </c>
      <c r="F33" s="126"/>
      <c r="G33" s="125">
        <v>10</v>
      </c>
      <c r="H33" s="127" t="s">
        <v>1016</v>
      </c>
      <c r="I33" s="125"/>
      <c r="J33" s="130" t="s">
        <v>25</v>
      </c>
      <c r="K33" s="127" t="s">
        <v>1015</v>
      </c>
      <c r="L33" s="128">
        <v>31483.6</v>
      </c>
      <c r="M33" s="247">
        <v>5</v>
      </c>
      <c r="N33" s="209">
        <f t="shared" si="1"/>
        <v>6296.719999999999</v>
      </c>
      <c r="O33" s="209">
        <f t="shared" si="2"/>
        <v>524.7266666666666</v>
      </c>
      <c r="P33" s="209"/>
      <c r="Q33" s="180">
        <v>1</v>
      </c>
      <c r="R33" s="210">
        <v>7</v>
      </c>
      <c r="S33" s="222">
        <f t="shared" si="3"/>
        <v>9969.806666666665</v>
      </c>
      <c r="T33" s="223">
        <f t="shared" si="0"/>
        <v>21513.793333333335</v>
      </c>
    </row>
    <row r="34" spans="1:20" ht="12.75">
      <c r="A34" s="122">
        <v>11</v>
      </c>
      <c r="B34" s="789">
        <v>40849</v>
      </c>
      <c r="C34" s="180" t="s">
        <v>104</v>
      </c>
      <c r="D34" s="181">
        <v>61</v>
      </c>
      <c r="E34" s="710">
        <v>617</v>
      </c>
      <c r="F34" s="126"/>
      <c r="G34" s="125">
        <v>4</v>
      </c>
      <c r="H34" s="127" t="s">
        <v>1016</v>
      </c>
      <c r="I34" s="125"/>
      <c r="J34" s="130" t="s">
        <v>25</v>
      </c>
      <c r="K34" s="127" t="s">
        <v>998</v>
      </c>
      <c r="L34" s="128">
        <v>12593.41</v>
      </c>
      <c r="M34" s="247">
        <v>5</v>
      </c>
      <c r="N34" s="209">
        <f t="shared" si="1"/>
        <v>2518.682</v>
      </c>
      <c r="O34" s="209">
        <f t="shared" si="2"/>
        <v>209.89016666666666</v>
      </c>
      <c r="P34" s="209"/>
      <c r="Q34" s="180">
        <v>1</v>
      </c>
      <c r="R34" s="210">
        <v>7</v>
      </c>
      <c r="S34" s="222">
        <f t="shared" si="3"/>
        <v>3987.9131666666663</v>
      </c>
      <c r="T34" s="223">
        <f t="shared" si="0"/>
        <v>8605.496833333335</v>
      </c>
    </row>
    <row r="35" spans="1:20" ht="12.75">
      <c r="A35" s="122">
        <v>12</v>
      </c>
      <c r="B35" s="789">
        <v>40133</v>
      </c>
      <c r="C35" s="180" t="s">
        <v>104</v>
      </c>
      <c r="D35" s="181">
        <v>61</v>
      </c>
      <c r="E35" s="711">
        <v>617</v>
      </c>
      <c r="F35" s="124"/>
      <c r="G35" s="125">
        <v>5</v>
      </c>
      <c r="H35" s="126" t="s">
        <v>220</v>
      </c>
      <c r="I35" s="126"/>
      <c r="J35" s="126" t="s">
        <v>823</v>
      </c>
      <c r="K35" s="126" t="s">
        <v>821</v>
      </c>
      <c r="L35" s="257">
        <v>375000</v>
      </c>
      <c r="M35" s="247">
        <v>10</v>
      </c>
      <c r="N35" s="209">
        <f t="shared" si="1"/>
        <v>37500</v>
      </c>
      <c r="O35" s="209">
        <f t="shared" si="2"/>
        <v>3125</v>
      </c>
      <c r="P35" s="209"/>
      <c r="Q35" s="180">
        <v>3</v>
      </c>
      <c r="R35" s="210">
        <v>7</v>
      </c>
      <c r="S35" s="222">
        <f t="shared" si="3"/>
        <v>134375</v>
      </c>
      <c r="T35" s="223">
        <f t="shared" si="0"/>
        <v>240625</v>
      </c>
    </row>
    <row r="36" spans="1:20" ht="12.75">
      <c r="A36" s="122">
        <v>13</v>
      </c>
      <c r="B36" s="790">
        <v>40133</v>
      </c>
      <c r="C36" s="180" t="s">
        <v>104</v>
      </c>
      <c r="D36" s="181">
        <v>61</v>
      </c>
      <c r="E36" s="711">
        <v>617</v>
      </c>
      <c r="F36" s="124"/>
      <c r="G36" s="125">
        <v>1</v>
      </c>
      <c r="H36" s="126" t="s">
        <v>220</v>
      </c>
      <c r="I36" s="126"/>
      <c r="J36" s="126" t="s">
        <v>823</v>
      </c>
      <c r="K36" s="126" t="s">
        <v>822</v>
      </c>
      <c r="L36" s="257">
        <v>75000</v>
      </c>
      <c r="M36" s="247">
        <v>10</v>
      </c>
      <c r="N36" s="209">
        <f t="shared" si="1"/>
        <v>7500</v>
      </c>
      <c r="O36" s="209">
        <f t="shared" si="2"/>
        <v>625</v>
      </c>
      <c r="P36" s="209"/>
      <c r="Q36" s="180">
        <v>3</v>
      </c>
      <c r="R36" s="210">
        <v>7</v>
      </c>
      <c r="S36" s="222">
        <f t="shared" si="3"/>
        <v>26875</v>
      </c>
      <c r="T36" s="223">
        <f t="shared" si="0"/>
        <v>48125</v>
      </c>
    </row>
    <row r="37" spans="1:20" ht="12.75">
      <c r="A37" s="122">
        <v>14</v>
      </c>
      <c r="B37" s="790">
        <v>40539</v>
      </c>
      <c r="C37" s="180" t="s">
        <v>104</v>
      </c>
      <c r="D37" s="181">
        <v>61</v>
      </c>
      <c r="E37" s="712">
        <v>611</v>
      </c>
      <c r="F37" s="150"/>
      <c r="G37" s="181">
        <v>1</v>
      </c>
      <c r="H37" s="296" t="s">
        <v>693</v>
      </c>
      <c r="I37" s="181" t="s">
        <v>694</v>
      </c>
      <c r="J37" s="191" t="s">
        <v>695</v>
      </c>
      <c r="K37" s="126" t="s">
        <v>129</v>
      </c>
      <c r="L37" s="311">
        <v>26893.44</v>
      </c>
      <c r="M37" s="247">
        <v>10</v>
      </c>
      <c r="N37" s="209">
        <f t="shared" si="1"/>
        <v>2689.344</v>
      </c>
      <c r="O37" s="209">
        <f t="shared" si="2"/>
        <v>224.112</v>
      </c>
      <c r="P37" s="209"/>
      <c r="Q37" s="180">
        <v>2</v>
      </c>
      <c r="R37" s="210">
        <v>5</v>
      </c>
      <c r="S37" s="222">
        <f t="shared" si="3"/>
        <v>6499.248</v>
      </c>
      <c r="T37" s="223">
        <f t="shared" si="0"/>
        <v>20394.192</v>
      </c>
    </row>
    <row r="38" spans="1:20" ht="12.75">
      <c r="A38" s="122">
        <v>15</v>
      </c>
      <c r="B38" s="789">
        <v>39272</v>
      </c>
      <c r="C38" s="180" t="s">
        <v>104</v>
      </c>
      <c r="D38" s="181">
        <v>61</v>
      </c>
      <c r="E38" s="712">
        <v>611</v>
      </c>
      <c r="F38" s="150"/>
      <c r="G38" s="181">
        <v>1</v>
      </c>
      <c r="H38" s="296" t="s">
        <v>693</v>
      </c>
      <c r="I38" s="181"/>
      <c r="J38" s="191"/>
      <c r="K38" s="126" t="s">
        <v>129</v>
      </c>
      <c r="L38" s="311">
        <v>18320</v>
      </c>
      <c r="M38" s="247">
        <v>10</v>
      </c>
      <c r="N38" s="209">
        <f t="shared" si="1"/>
        <v>1832</v>
      </c>
      <c r="O38" s="209">
        <f t="shared" si="2"/>
        <v>152.66666666666666</v>
      </c>
      <c r="P38" s="209"/>
      <c r="Q38" s="180">
        <v>5</v>
      </c>
      <c r="R38" s="210">
        <v>11</v>
      </c>
      <c r="S38" s="222">
        <f t="shared" si="3"/>
        <v>10839.333333333334</v>
      </c>
      <c r="T38" s="223">
        <f t="shared" si="0"/>
        <v>7480.666666666666</v>
      </c>
    </row>
    <row r="39" spans="1:20" ht="12.75">
      <c r="A39" s="122">
        <v>16</v>
      </c>
      <c r="B39" s="791">
        <v>40960</v>
      </c>
      <c r="C39" s="180" t="s">
        <v>104</v>
      </c>
      <c r="D39" s="181">
        <v>61</v>
      </c>
      <c r="E39" s="712">
        <v>611</v>
      </c>
      <c r="F39" s="150"/>
      <c r="G39" s="181">
        <v>1</v>
      </c>
      <c r="H39" s="296" t="s">
        <v>693</v>
      </c>
      <c r="I39" s="181"/>
      <c r="J39" s="191"/>
      <c r="K39" s="126" t="s">
        <v>129</v>
      </c>
      <c r="L39" s="311">
        <v>27202</v>
      </c>
      <c r="M39" s="247">
        <v>10</v>
      </c>
      <c r="N39" s="209">
        <f t="shared" si="1"/>
        <v>2720.2</v>
      </c>
      <c r="O39" s="209">
        <f t="shared" si="2"/>
        <v>226.6833333333333</v>
      </c>
      <c r="P39" s="209"/>
      <c r="Q39" s="180">
        <v>1</v>
      </c>
      <c r="R39" s="210">
        <v>4</v>
      </c>
      <c r="S39" s="222">
        <f t="shared" si="3"/>
        <v>3626.933333333333</v>
      </c>
      <c r="T39" s="223">
        <f t="shared" si="0"/>
        <v>23575.066666666666</v>
      </c>
    </row>
    <row r="40" spans="1:20" ht="12.75">
      <c r="A40" s="122">
        <v>17</v>
      </c>
      <c r="B40" s="789">
        <v>40015</v>
      </c>
      <c r="C40" s="180" t="s">
        <v>104</v>
      </c>
      <c r="D40" s="181">
        <v>61</v>
      </c>
      <c r="E40" s="711">
        <v>617</v>
      </c>
      <c r="F40" s="124"/>
      <c r="G40" s="125">
        <v>282</v>
      </c>
      <c r="H40" s="127" t="s">
        <v>598</v>
      </c>
      <c r="I40" s="126"/>
      <c r="J40" s="126"/>
      <c r="K40" s="126" t="s">
        <v>129</v>
      </c>
      <c r="L40" s="257">
        <v>75200.94</v>
      </c>
      <c r="M40" s="247">
        <v>10</v>
      </c>
      <c r="N40" s="209">
        <f t="shared" si="1"/>
        <v>7520.094</v>
      </c>
      <c r="O40" s="209">
        <f t="shared" si="2"/>
        <v>626.6745</v>
      </c>
      <c r="P40" s="209"/>
      <c r="Q40" s="180">
        <v>3</v>
      </c>
      <c r="R40" s="210">
        <v>11</v>
      </c>
      <c r="S40" s="222">
        <f t="shared" si="3"/>
        <v>29453.7015</v>
      </c>
      <c r="T40" s="223">
        <f t="shared" si="0"/>
        <v>45747.23850000001</v>
      </c>
    </row>
    <row r="41" spans="1:20" ht="12.75">
      <c r="A41" s="122">
        <v>18</v>
      </c>
      <c r="B41" s="789">
        <v>40031</v>
      </c>
      <c r="C41" s="180" t="s">
        <v>104</v>
      </c>
      <c r="D41" s="181">
        <v>61</v>
      </c>
      <c r="E41" s="711">
        <v>617</v>
      </c>
      <c r="F41" s="124"/>
      <c r="G41" s="125">
        <v>15</v>
      </c>
      <c r="H41" s="127" t="s">
        <v>697</v>
      </c>
      <c r="I41" s="126"/>
      <c r="J41" s="127" t="s">
        <v>541</v>
      </c>
      <c r="K41" s="126" t="s">
        <v>129</v>
      </c>
      <c r="L41" s="257">
        <v>83850.15</v>
      </c>
      <c r="M41" s="247">
        <v>10</v>
      </c>
      <c r="N41" s="209">
        <f t="shared" si="1"/>
        <v>8385.015</v>
      </c>
      <c r="O41" s="209">
        <f t="shared" si="2"/>
        <v>698.7512499999999</v>
      </c>
      <c r="P41" s="209"/>
      <c r="Q41" s="180">
        <v>3</v>
      </c>
      <c r="R41" s="210">
        <v>10</v>
      </c>
      <c r="S41" s="222">
        <f t="shared" si="3"/>
        <v>32142.557499999995</v>
      </c>
      <c r="T41" s="223">
        <f t="shared" si="0"/>
        <v>51707.5925</v>
      </c>
    </row>
    <row r="42" spans="1:20" ht="12.75">
      <c r="A42" s="122">
        <v>19</v>
      </c>
      <c r="B42" s="789">
        <v>37749</v>
      </c>
      <c r="C42" s="180" t="s">
        <v>104</v>
      </c>
      <c r="D42" s="181">
        <v>61</v>
      </c>
      <c r="E42" s="710">
        <v>617</v>
      </c>
      <c r="F42" s="124"/>
      <c r="G42" s="125">
        <v>7</v>
      </c>
      <c r="H42" s="127" t="s">
        <v>699</v>
      </c>
      <c r="I42" s="127"/>
      <c r="J42" s="127"/>
      <c r="K42" s="126" t="s">
        <v>129</v>
      </c>
      <c r="L42" s="128">
        <v>67200</v>
      </c>
      <c r="M42" s="247">
        <v>10</v>
      </c>
      <c r="N42" s="743">
        <v>0</v>
      </c>
      <c r="O42" s="743">
        <f t="shared" si="2"/>
        <v>0</v>
      </c>
      <c r="P42" s="209"/>
      <c r="Q42" s="180">
        <v>10</v>
      </c>
      <c r="R42" s="210"/>
      <c r="S42" s="222">
        <v>67200</v>
      </c>
      <c r="T42" s="223">
        <f t="shared" si="0"/>
        <v>0</v>
      </c>
    </row>
    <row r="43" spans="1:20" ht="12.75">
      <c r="A43" s="122">
        <v>20</v>
      </c>
      <c r="B43" s="789">
        <v>38845</v>
      </c>
      <c r="C43" s="180" t="s">
        <v>104</v>
      </c>
      <c r="D43" s="124">
        <v>61</v>
      </c>
      <c r="E43" s="710">
        <v>617</v>
      </c>
      <c r="F43" s="124"/>
      <c r="G43" s="125">
        <v>13</v>
      </c>
      <c r="H43" s="127" t="s">
        <v>698</v>
      </c>
      <c r="I43" s="127"/>
      <c r="J43" s="127"/>
      <c r="K43" s="126" t="s">
        <v>129</v>
      </c>
      <c r="L43" s="128">
        <v>120081</v>
      </c>
      <c r="M43" s="247">
        <v>10</v>
      </c>
      <c r="N43" s="209">
        <f t="shared" si="1"/>
        <v>12008.1</v>
      </c>
      <c r="O43" s="209">
        <f t="shared" si="2"/>
        <v>1000.6750000000001</v>
      </c>
      <c r="P43" s="209"/>
      <c r="Q43" s="180">
        <v>7</v>
      </c>
      <c r="R43" s="210">
        <v>1</v>
      </c>
      <c r="S43" s="222">
        <f t="shared" si="3"/>
        <v>85057.375</v>
      </c>
      <c r="T43" s="223">
        <f t="shared" si="0"/>
        <v>35023.625</v>
      </c>
    </row>
    <row r="44" spans="1:20" ht="12.75">
      <c r="A44" s="122">
        <v>21</v>
      </c>
      <c r="B44" s="789">
        <v>38845</v>
      </c>
      <c r="C44" s="180" t="s">
        <v>104</v>
      </c>
      <c r="D44" s="124">
        <v>61</v>
      </c>
      <c r="E44" s="710">
        <v>617</v>
      </c>
      <c r="F44" s="124"/>
      <c r="G44" s="124">
        <v>5</v>
      </c>
      <c r="H44" s="129" t="s">
        <v>700</v>
      </c>
      <c r="I44" s="129"/>
      <c r="J44" s="129"/>
      <c r="K44" s="138" t="s">
        <v>129</v>
      </c>
      <c r="L44" s="128">
        <v>27950</v>
      </c>
      <c r="M44" s="247">
        <v>10</v>
      </c>
      <c r="N44" s="209">
        <f t="shared" si="1"/>
        <v>2795</v>
      </c>
      <c r="O44" s="209">
        <f t="shared" si="2"/>
        <v>232.91666666666666</v>
      </c>
      <c r="P44" s="209">
        <f>+O32+O33+O34+O35+O36+O37+O38+O39+O40+O41+O42+O43+O44</f>
        <v>8145.429583333334</v>
      </c>
      <c r="Q44" s="180">
        <v>7</v>
      </c>
      <c r="R44" s="210">
        <v>1</v>
      </c>
      <c r="S44" s="222">
        <f t="shared" si="3"/>
        <v>19797.916666666668</v>
      </c>
      <c r="T44" s="223">
        <f t="shared" si="0"/>
        <v>8152.083333333332</v>
      </c>
    </row>
    <row r="45" spans="1:21" ht="15">
      <c r="A45" s="1"/>
      <c r="B45" s="1"/>
      <c r="C45" s="1"/>
      <c r="D45" s="1"/>
      <c r="E45" s="1"/>
      <c r="F45" s="1"/>
      <c r="G45" s="1"/>
      <c r="L45" s="262">
        <f>SUM(L24:L44)</f>
        <v>1039156.2499999999</v>
      </c>
      <c r="M45" s="262"/>
      <c r="N45" s="262">
        <f>SUM(N24:N44)</f>
        <v>100740.955</v>
      </c>
      <c r="O45" s="262">
        <f>SUM(O24:O44)</f>
        <v>8395.079583333334</v>
      </c>
      <c r="P45" s="262">
        <f>SUM(P24:P44)</f>
        <v>8395.079583333334</v>
      </c>
      <c r="Q45" s="261"/>
      <c r="R45" s="261"/>
      <c r="S45" s="262">
        <f>SUM(S24:S44)</f>
        <v>486248.2285</v>
      </c>
      <c r="T45" s="259">
        <f>SUM(T24:T44)</f>
        <v>552908.0215</v>
      </c>
      <c r="U45" s="264"/>
    </row>
    <row r="46" spans="1:7" ht="12.75">
      <c r="A46" s="1"/>
      <c r="B46" s="1"/>
      <c r="C46" s="1"/>
      <c r="D46" s="1"/>
      <c r="E46" s="1"/>
      <c r="F46" s="1"/>
      <c r="G46" s="1"/>
    </row>
    <row r="47" spans="1:19" ht="12.75">
      <c r="A47" s="1"/>
      <c r="B47" s="1"/>
      <c r="C47" s="1"/>
      <c r="D47" s="1"/>
      <c r="E47" s="1"/>
      <c r="F47" s="1"/>
      <c r="G47" s="1"/>
      <c r="O47" s="506"/>
      <c r="S47" s="80"/>
    </row>
    <row r="48" spans="1:20" ht="12.75">
      <c r="A48" s="1"/>
      <c r="B48" s="1"/>
      <c r="C48" s="1"/>
      <c r="D48" s="1"/>
      <c r="E48" s="1"/>
      <c r="F48" s="1"/>
      <c r="G48" s="1"/>
      <c r="T48" s="80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ht="12.75">
      <c r="A54" s="1"/>
    </row>
    <row r="55" spans="1:13" ht="12.75">
      <c r="A55" s="1"/>
      <c r="L55" s="20"/>
      <c r="M55" s="20"/>
    </row>
    <row r="56" spans="1:19" ht="12.75">
      <c r="A56" s="1"/>
      <c r="B56" s="616" t="s">
        <v>53</v>
      </c>
      <c r="C56" s="813"/>
      <c r="D56" s="813"/>
      <c r="E56" s="813"/>
      <c r="F56" s="813"/>
      <c r="G56" s="48"/>
      <c r="H56" s="118"/>
      <c r="I56" s="118"/>
      <c r="J56" s="119"/>
      <c r="K56" s="282"/>
      <c r="L56" s="23"/>
      <c r="M56" s="20"/>
      <c r="O56" s="282"/>
      <c r="P56" s="119"/>
      <c r="Q56" s="265"/>
      <c r="R56" s="265"/>
      <c r="S56" s="265"/>
    </row>
    <row r="57" spans="1:19" ht="12.75">
      <c r="A57" s="1"/>
      <c r="B57" s="810" t="s">
        <v>52</v>
      </c>
      <c r="C57" s="810"/>
      <c r="D57" s="810"/>
      <c r="E57" s="810"/>
      <c r="F57" s="810"/>
      <c r="G57" s="20"/>
      <c r="H57" s="810" t="s">
        <v>188</v>
      </c>
      <c r="I57" s="810"/>
      <c r="J57" s="810"/>
      <c r="K57" s="810"/>
      <c r="L57" s="50"/>
      <c r="M57" s="50"/>
      <c r="O57" s="810" t="s">
        <v>582</v>
      </c>
      <c r="P57" s="810"/>
      <c r="Q57" s="810"/>
      <c r="R57" s="810"/>
      <c r="S57" s="810"/>
    </row>
    <row r="58" spans="3:16" ht="12.75">
      <c r="C58" s="50"/>
      <c r="D58" s="50"/>
      <c r="E58" s="50"/>
      <c r="G58" s="811"/>
      <c r="H58" s="811"/>
      <c r="J58" s="20"/>
      <c r="K58" s="20"/>
      <c r="L58" s="20"/>
      <c r="M58" s="20"/>
      <c r="O58" s="20"/>
      <c r="P58" s="20"/>
    </row>
  </sheetData>
  <sheetProtection/>
  <mergeCells count="10">
    <mergeCell ref="B57:F57"/>
    <mergeCell ref="H57:K57"/>
    <mergeCell ref="O57:S57"/>
    <mergeCell ref="G58:H58"/>
    <mergeCell ref="A15:T15"/>
    <mergeCell ref="A16:T16"/>
    <mergeCell ref="A17:T17"/>
    <mergeCell ref="A18:T18"/>
    <mergeCell ref="A19:T19"/>
    <mergeCell ref="C56:F56"/>
  </mergeCells>
  <printOptions/>
  <pageMargins left="0.24" right="0.11805555555555557" top="0.15763888888888888" bottom="0.19652777777777777" header="0.22" footer="0.5118055555555556"/>
  <pageSetup fitToWidth="3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archivo</cp:lastModifiedBy>
  <cp:lastPrinted>2013-07-24T15:51:04Z</cp:lastPrinted>
  <dcterms:created xsi:type="dcterms:W3CDTF">1996-11-27T10:00:04Z</dcterms:created>
  <dcterms:modified xsi:type="dcterms:W3CDTF">2018-01-05T18:46:30Z</dcterms:modified>
  <cp:category/>
  <cp:version/>
  <cp:contentType/>
  <cp:contentStatus/>
  <cp:revision>1</cp:revision>
</cp:coreProperties>
</file>