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1580" windowHeight="5865" activeTab="5"/>
  </bookViews>
  <sheets>
    <sheet name="relacion ingresos" sheetId="1" r:id="rId1"/>
    <sheet name="Relacion Gastos" sheetId="2" r:id="rId2"/>
    <sheet name="VAR. EFECT" sheetId="3" r:id="rId3"/>
    <sheet name="EJ. INGRESO" sheetId="4" r:id="rId4"/>
    <sheet name="VAR. CXP " sheetId="5" r:id="rId5"/>
    <sheet name="Ej. Gastos " sheetId="6" r:id="rId6"/>
    <sheet name="Hoja2" sheetId="7" r:id="rId7"/>
  </sheets>
  <definedNames>
    <definedName name="_xlnm.Print_Area" localSheetId="1">'Relacion Gastos'!$A$1:$G$30</definedName>
    <definedName name="_xlnm.Print_Area" localSheetId="0">'relacion ingresos'!$A$1:$G$36</definedName>
    <definedName name="_xlnm.Print_Area" localSheetId="2">'VAR. EFECT'!$A$1:$B$12</definedName>
  </definedNames>
  <calcPr fullCalcOnLoad="1"/>
</workbook>
</file>

<file path=xl/sharedStrings.xml><?xml version="1.0" encoding="utf-8"?>
<sst xmlns="http://schemas.openxmlformats.org/spreadsheetml/2006/main" count="475" uniqueCount="282">
  <si>
    <t>INFORME MENSUAL DEL INGRESO</t>
  </si>
  <si>
    <t>Formulario No. 1</t>
  </si>
  <si>
    <t>INSTITUCION:  JARDIN BOTANICO NACIONAL "DR. RAFAEL Ma. MOSCOSO".</t>
  </si>
  <si>
    <t>REGISTRO INTERNO ONAPRES</t>
  </si>
  <si>
    <t>CODIGO:</t>
  </si>
  <si>
    <t>NUMERO:</t>
  </si>
  <si>
    <t>HORA:</t>
  </si>
  <si>
    <t>FECHA:</t>
  </si>
  <si>
    <t>Clasificación del Ingreso</t>
  </si>
  <si>
    <t>Denominación de la Cuenta</t>
  </si>
  <si>
    <t>Fondo</t>
  </si>
  <si>
    <t>Ingresos</t>
  </si>
  <si>
    <t>en el Mes</t>
  </si>
  <si>
    <t>GRUPO</t>
  </si>
  <si>
    <t>SUBGRUPO</t>
  </si>
  <si>
    <t>CUENTA</t>
  </si>
  <si>
    <t>TRANSFERENCIAS CORRIENTES</t>
  </si>
  <si>
    <t xml:space="preserve">DE LA ADMINISTRACION CENTRAL </t>
  </si>
  <si>
    <t>OTROS INGRESOS</t>
  </si>
  <si>
    <t>VENTAS DE MERCANCIA DEL ESTADO</t>
  </si>
  <si>
    <t>DEL GOBIERNO GENERAL</t>
  </si>
  <si>
    <t>VENTAS DE SERVICIOS DEL ESTADO</t>
  </si>
  <si>
    <t>RENTA DE LA PROPIEDAD</t>
  </si>
  <si>
    <t>ALQUILERES</t>
  </si>
  <si>
    <t>EJECUCION PRESUPUESTARIA DEL GASTO</t>
  </si>
  <si>
    <t>Formulario No. 2</t>
  </si>
  <si>
    <t>INSTITUCION: JARDIN BOTANICO NACIONAL "R. RAFAEL Ma. MOSCOSO"</t>
  </si>
  <si>
    <t>IMPUTACION PRESUPUESTARIA</t>
  </si>
  <si>
    <t>EJECUCION  DEL GASTO</t>
  </si>
  <si>
    <t>CLASIF. OBJ. DEL GASTOS</t>
  </si>
  <si>
    <t>COMPROMISO</t>
  </si>
  <si>
    <t>DEVENGADO</t>
  </si>
  <si>
    <t>PAGADO</t>
  </si>
  <si>
    <t>PROG.</t>
  </si>
  <si>
    <t>SUB</t>
  </si>
  <si>
    <t>PROV.</t>
  </si>
  <si>
    <t>ACT /</t>
  </si>
  <si>
    <t>UB.</t>
  </si>
  <si>
    <t>FUNC.</t>
  </si>
  <si>
    <t>FONDO</t>
  </si>
  <si>
    <t>OBJ.</t>
  </si>
  <si>
    <t>CTA.</t>
  </si>
  <si>
    <t>OBRA</t>
  </si>
  <si>
    <t>GEOG.</t>
  </si>
  <si>
    <t>TOTAL</t>
  </si>
  <si>
    <t>Responsable del Registro</t>
  </si>
  <si>
    <t>TOTAL GENERAL</t>
  </si>
  <si>
    <t>Jardin Botanico Nacional</t>
  </si>
  <si>
    <t xml:space="preserve">Analisis de ingreso por Cuentas Bancarias </t>
  </si>
  <si>
    <t>Cuenta Banco Ingreso</t>
  </si>
  <si>
    <t>General</t>
  </si>
  <si>
    <t>Total</t>
  </si>
  <si>
    <t>Ventas de la Tienda</t>
  </si>
  <si>
    <t>Sub total</t>
  </si>
  <si>
    <t>Relacion de los Gastos por Cuentas Bancarias</t>
  </si>
  <si>
    <t>Cuentas de Gastos</t>
  </si>
  <si>
    <t>Gastos</t>
  </si>
  <si>
    <t>MES:</t>
  </si>
  <si>
    <t xml:space="preserve">MES: </t>
  </si>
  <si>
    <t xml:space="preserve">AÑO: </t>
  </si>
  <si>
    <t>Saldo Inicial</t>
  </si>
  <si>
    <t>Cuentas por pagar proveedores</t>
  </si>
  <si>
    <t>Otras cuentas por pagar</t>
  </si>
  <si>
    <t>Retenciones por pagar</t>
  </si>
  <si>
    <t>Total deuda del mes</t>
  </si>
  <si>
    <t>Deuda acumulada</t>
  </si>
  <si>
    <t>Pagos proveedores</t>
  </si>
  <si>
    <t>Pago Retenciones</t>
  </si>
  <si>
    <t>Total pago del mes</t>
  </si>
  <si>
    <t>Saldo Final</t>
  </si>
  <si>
    <t>menos: saldo inicial</t>
  </si>
  <si>
    <t>Jardín Botánico Nacional "Dr. Rafael Ma. Moscoso".</t>
  </si>
  <si>
    <t>Menos: Saldo Inicial</t>
  </si>
  <si>
    <t>Más:  Ingresos del Mes</t>
  </si>
  <si>
    <t>Disponibilidades</t>
  </si>
  <si>
    <t>Menos: Gastos del Mes</t>
  </si>
  <si>
    <t>Balance final de efectivo</t>
  </si>
  <si>
    <t>Nombre de la Cuenta</t>
  </si>
  <si>
    <t>Cuentas por Pagar Proveedores</t>
  </si>
  <si>
    <t>Acumulacion y Retenc. Por pagar</t>
  </si>
  <si>
    <t>Otras Cuentas por pagar</t>
  </si>
  <si>
    <t xml:space="preserve">            Jardín Botánico Nacional "Dr. Rafael Ma. Moscoso".</t>
  </si>
  <si>
    <t>Ventas de la Boletas</t>
  </si>
  <si>
    <t xml:space="preserve">Club de Caminantes </t>
  </si>
  <si>
    <t>Cargos  Bancarios</t>
  </si>
  <si>
    <t>Sub- Total</t>
  </si>
  <si>
    <t>Total General</t>
  </si>
  <si>
    <t>VARIACION</t>
  </si>
  <si>
    <t>Mas: deuda del mes:</t>
  </si>
  <si>
    <t>Menos: pagos del mes:</t>
  </si>
  <si>
    <t>Pago otras cuentas por pagar</t>
  </si>
  <si>
    <t>Plantas Acuaticas</t>
  </si>
  <si>
    <t>Plantas Vivero</t>
  </si>
  <si>
    <t>CONTRIBUCIONES DE LA SEGURIDAD SOCIAL</t>
  </si>
  <si>
    <t>SEGURO DE SALUD Y RIESGO LABORAL</t>
  </si>
  <si>
    <t>CONTRIBUCIÓN PATRONAL</t>
  </si>
  <si>
    <t>SEGURO DE PENSIONES</t>
  </si>
  <si>
    <t>Firma Responsable y Sello de la Institución</t>
  </si>
  <si>
    <t>TIPO</t>
  </si>
  <si>
    <t>OBJ</t>
  </si>
  <si>
    <t>CTA</t>
  </si>
  <si>
    <t>AUX</t>
  </si>
  <si>
    <t xml:space="preserve">                                         Trabajo Realizado por           Firma Responsable y Sello de la Institución</t>
  </si>
  <si>
    <t xml:space="preserve">SERVICIOS PERSONALES </t>
  </si>
  <si>
    <t xml:space="preserve">REMUNERACIONES </t>
  </si>
  <si>
    <t xml:space="preserve">Sueldos al personal contratado y/o igualado </t>
  </si>
  <si>
    <t xml:space="preserve">SERVICIOS NO PERSONALES </t>
  </si>
  <si>
    <t xml:space="preserve">SERVICIOS BASICOS </t>
  </si>
  <si>
    <t xml:space="preserve">MATERIALES Y SUMINISTROS </t>
  </si>
  <si>
    <t xml:space="preserve">ALIMENTOS Y PRODUCTOS AGROFORESTALES </t>
  </si>
  <si>
    <t xml:space="preserve">Alimentos y bebidas para personas </t>
  </si>
  <si>
    <t xml:space="preserve">PRODUCTOS DE CUERO, CAUCHO Y PLÁSTICO </t>
  </si>
  <si>
    <t xml:space="preserve">PRODUCTOS Y UTILES VARIOS </t>
  </si>
  <si>
    <t>DESCRIPCION</t>
  </si>
  <si>
    <t>OTROS SERVICIOS NO PERSONALES</t>
  </si>
  <si>
    <t>SEGUROS</t>
  </si>
  <si>
    <t>Seguros de personas</t>
  </si>
  <si>
    <t>Sueldos fijos</t>
  </si>
  <si>
    <t>Contribuciones al seguro de pensiones</t>
  </si>
  <si>
    <t>Agua</t>
  </si>
  <si>
    <t>Responsable del registro</t>
  </si>
  <si>
    <t xml:space="preserve">Trabajo realizado por </t>
  </si>
  <si>
    <t>10.01.001</t>
  </si>
  <si>
    <t>00</t>
  </si>
  <si>
    <t>3.2.01</t>
  </si>
  <si>
    <t>"05"</t>
  </si>
  <si>
    <t>"06"</t>
  </si>
  <si>
    <t>INGRESOS DIVERSOS</t>
  </si>
  <si>
    <t>Colectora</t>
  </si>
  <si>
    <t>Sueldos Fijos</t>
  </si>
  <si>
    <t>Cta Unica</t>
  </si>
  <si>
    <t xml:space="preserve">Colectora       </t>
  </si>
  <si>
    <t>Pago Retenciones y Acumulaciones Nomina</t>
  </si>
  <si>
    <t>Transferencia Corriente</t>
  </si>
  <si>
    <t>Pago tesoreria de la Seg. Social</t>
  </si>
  <si>
    <t>Pago Libramiento Fondo 100</t>
  </si>
  <si>
    <t xml:space="preserve">       TOTAL</t>
  </si>
  <si>
    <t>Fondocyt</t>
  </si>
  <si>
    <t>Registro  Pago C X C  Empleados</t>
  </si>
  <si>
    <t xml:space="preserve">  </t>
  </si>
  <si>
    <t>Fdo Reponible</t>
  </si>
  <si>
    <t>Alquiler de Trenes</t>
  </si>
  <si>
    <t>Sesiones de fotos</t>
  </si>
  <si>
    <t>Anticipos</t>
  </si>
  <si>
    <t xml:space="preserve"> </t>
  </si>
  <si>
    <t>PRODUCTOS Y UTILES VARIOS</t>
  </si>
  <si>
    <t>ACTIVIDAD   01</t>
  </si>
  <si>
    <t>ACTIVIDAD   2</t>
  </si>
  <si>
    <t>ACTIVIDAD   3</t>
  </si>
  <si>
    <t>Pago Tesoreria de la Seg. Social</t>
  </si>
  <si>
    <t>Contribuciones al seguro de salud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</si>
  <si>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</si>
  <si>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Tierra</t>
  </si>
  <si>
    <t>COMBUSTIBLES, LUBRICANTES, PROD. QUIM. Y C</t>
  </si>
  <si>
    <t>Telefono local</t>
  </si>
  <si>
    <t>Servicio de internet  y television por cable</t>
  </si>
  <si>
    <t>Semillas</t>
  </si>
  <si>
    <t>Servicios telefonico de larga distancia</t>
  </si>
  <si>
    <t>CONTRIBUC. A LA SEGURIDAD SOCIAL Y RIESGO LAB.</t>
  </si>
  <si>
    <t>Venta de Libros</t>
  </si>
  <si>
    <t>Comisiones y gastos bancarios</t>
  </si>
  <si>
    <t>Seguro de bienes inmuebles e infraestructura</t>
  </si>
  <si>
    <t>Seguro de bienes muebles</t>
  </si>
  <si>
    <t>Productos y utiles varios no identificados precedentemente</t>
  </si>
  <si>
    <t>DISMINUCION O INCREMENTO DE CAJA Y BANCO</t>
  </si>
  <si>
    <t>DISMINUCION DE PASIVOS CORRIENTES</t>
  </si>
  <si>
    <t>Disminucion de Ctas por pagar de Corto Plazo Corriente Int.</t>
  </si>
  <si>
    <t>Nota de debito por retencion 5% tarjeta</t>
  </si>
  <si>
    <t xml:space="preserve">Dividendos </t>
  </si>
  <si>
    <t>Pago retencion libramiento fondo 100</t>
  </si>
  <si>
    <t>Contribuciones al seguro de riesgo laboral</t>
  </si>
  <si>
    <t>Incremento de Caja y Banco</t>
  </si>
  <si>
    <t>Prima de Transporte</t>
  </si>
  <si>
    <t>Reparaciones de Maquinarias  y Equipos</t>
  </si>
  <si>
    <t xml:space="preserve">Mantenimiento y reparación de equipo de oficina y muebles </t>
  </si>
  <si>
    <t>Gastos de Representación</t>
  </si>
  <si>
    <t>Gastos de representación en el país</t>
  </si>
  <si>
    <t xml:space="preserve">Servicios Funerarios </t>
  </si>
  <si>
    <t>Compensación por gastos de alimentación</t>
  </si>
  <si>
    <t xml:space="preserve">Telefax y Correos </t>
  </si>
  <si>
    <t>Utiles de Escritorio Oficina y Enseñanzas</t>
  </si>
  <si>
    <t>Utiles de Escritorios oficina y Enseñanzas</t>
  </si>
  <si>
    <t>Mobiliarios y Equipos</t>
  </si>
  <si>
    <t xml:space="preserve">VIÁTICOS </t>
  </si>
  <si>
    <t>Viaticos dentro del Pais</t>
  </si>
  <si>
    <t>TRANSPORTE Y ALMACENAJE</t>
  </si>
  <si>
    <t>Peaje</t>
  </si>
  <si>
    <t>Gasolina</t>
  </si>
  <si>
    <t>Pago Retencion libramiento Fondo 95</t>
  </si>
  <si>
    <t>Pago Libramiento Fondo 95</t>
  </si>
  <si>
    <t xml:space="preserve">TOTAL GENERAL </t>
  </si>
  <si>
    <t>Mantenimiento y reparacion de equipo de transporte y elevacion</t>
  </si>
  <si>
    <t>SOBRESUELDDOS</t>
  </si>
  <si>
    <t>TRANSFERENCIAS CORRIENTES Al SECTOR PRIVADO</t>
  </si>
  <si>
    <t xml:space="preserve">Centros Educativos </t>
  </si>
  <si>
    <t xml:space="preserve">Compensacion por Horas Extraordinarias </t>
  </si>
  <si>
    <t>PRODUCTOS DE PAPEL,CARTON E IMPRESOS</t>
  </si>
  <si>
    <t>Productos de Papel y Carton</t>
  </si>
  <si>
    <t>PRODUCTOS DE MINERALES, METALICOS Y NO METALICOS</t>
  </si>
  <si>
    <t xml:space="preserve">COMBUSTIBLES, LUBRICANTES, PRODUCTOS QUIMICOS </t>
  </si>
  <si>
    <t>Articulos de Caucho</t>
  </si>
  <si>
    <t xml:space="preserve">Articulos de Plasticos </t>
  </si>
  <si>
    <t>Correccion transferencia</t>
  </si>
  <si>
    <t xml:space="preserve">Gasolina </t>
  </si>
  <si>
    <t>Material para Limpieza</t>
  </si>
  <si>
    <t xml:space="preserve">Otros Servicios Tecnicos Profesionales </t>
  </si>
  <si>
    <t>Pasajes</t>
  </si>
  <si>
    <t xml:space="preserve">Productos Electricos y A fines </t>
  </si>
  <si>
    <t>PRODUCTOS DE MINERALES, METALICO Y NO METALICOS</t>
  </si>
  <si>
    <t xml:space="preserve">BIENES MUEBLES, INMUEBLES E INTANGIBLES </t>
  </si>
  <si>
    <t>ABRIL</t>
  </si>
  <si>
    <t xml:space="preserve">Alquiler de Salones y Areas </t>
  </si>
  <si>
    <t xml:space="preserve">Compensacion Horas Extraordinarias </t>
  </si>
  <si>
    <t>Transferencias Corrientes a Asociaciones  Sin Fines de Lucro</t>
  </si>
  <si>
    <t>Pasaje</t>
  </si>
  <si>
    <t>Papel del Escritorio</t>
  </si>
  <si>
    <t>Productos de Artes Graficos</t>
  </si>
  <si>
    <t>Utiles Menores Medico Quirurgico</t>
  </si>
  <si>
    <t>Equipos de Seguridad</t>
  </si>
  <si>
    <t xml:space="preserve">Fdo Rep </t>
  </si>
  <si>
    <t xml:space="preserve">TOTAL  </t>
  </si>
  <si>
    <t>TRANSFERENCIAS CORRIENTES A EMPRESAS PUBLICAS NO FINANCIERAS</t>
  </si>
  <si>
    <t>Otras Transferencias a instituc. Pub no financieras</t>
  </si>
  <si>
    <t xml:space="preserve">Compensacion Especiales </t>
  </si>
  <si>
    <t xml:space="preserve">Compensaciones Especiales </t>
  </si>
  <si>
    <t>PUBLICIDAD IMPRESIÓN Y ENCUADERNACION</t>
  </si>
  <si>
    <t>Impresión y Encuadernacion</t>
  </si>
  <si>
    <t xml:space="preserve">PRODUCTOS FARMACEUTICOS </t>
  </si>
  <si>
    <t>Productos Medicinales Uso Humano</t>
  </si>
  <si>
    <t>Productos Ferrosos</t>
  </si>
  <si>
    <t>Gas G.L.P</t>
  </si>
  <si>
    <t>Insecticidas Fumigantes y Otros</t>
  </si>
  <si>
    <t>Productos No Ferrosos</t>
  </si>
  <si>
    <t>Insecticida Fumigantes y Otros</t>
  </si>
  <si>
    <t>Mantenimiento y Reparacion de Equip. Transporte</t>
  </si>
  <si>
    <t>Correspondiente al Mes de MAYO del 2018</t>
  </si>
  <si>
    <t>Correspondiente al mes de MAYO del 2018</t>
  </si>
  <si>
    <t>Variación de Efectivo del mes de MAYO del 2018</t>
  </si>
  <si>
    <t>MAYO</t>
  </si>
  <si>
    <t xml:space="preserve"> Variación de Cuentas por Pagar del més de MAYO del 2018</t>
  </si>
  <si>
    <t>Publicidad y Propaganda</t>
  </si>
  <si>
    <t xml:space="preserve">Libros, Revistas y Periodicos </t>
  </si>
  <si>
    <t>OTROS SERVICIOS NO INCLUIDOS EN CONCEPTOS ANTERIOR</t>
  </si>
  <si>
    <t>Servicios de Capacitacion</t>
  </si>
  <si>
    <t>Sistema de Aires Acondicionado, Calefaccion y Refrigeracion</t>
  </si>
  <si>
    <t xml:space="preserve">Muebles, Equipos de Oficina y Estanterias </t>
  </si>
  <si>
    <t>Camaras Fotograficas y Videos</t>
  </si>
  <si>
    <t>Equipos De Seguridad</t>
  </si>
  <si>
    <t>Mantenimiento y reparacion de equipo de computacion</t>
  </si>
  <si>
    <t>Productos Electricos y a Fines</t>
  </si>
  <si>
    <t>Servicios de Internet y Television por Cable</t>
  </si>
  <si>
    <t xml:space="preserve">Servicios de Capacitacion </t>
  </si>
  <si>
    <t xml:space="preserve"> Orquideas</t>
  </si>
  <si>
    <t>Otros Equipo de Transporte</t>
  </si>
  <si>
    <t>Transferencia recibida via ACH pertenecientea la colectora y depositado en cta gral en fecha 03/05/2018</t>
  </si>
  <si>
    <t>Nota de debito cardnet</t>
  </si>
  <si>
    <t>Reintegro lib.2092</t>
  </si>
  <si>
    <t>Reintegro lib.2088</t>
  </si>
  <si>
    <t>Reintegro lib.2083</t>
  </si>
  <si>
    <t>Reintegro lib.183</t>
  </si>
  <si>
    <t>PASIVOS FINANCIEROS</t>
  </si>
  <si>
    <t>INCREMENTO DE CUENTAS POR PAGAR</t>
  </si>
  <si>
    <t>Variacion (Aumento)</t>
  </si>
  <si>
    <t>Transferencia recibida a cuenta colectora en el estado de fecha 02/05/2018</t>
  </si>
  <si>
    <t>Variación  (Aumento)</t>
  </si>
  <si>
    <t>Aceites y Grasas</t>
  </si>
  <si>
    <t>Gas GLP</t>
  </si>
  <si>
    <t>Mantenimiento y Reparacion Equipo de Transporte</t>
  </si>
  <si>
    <t>Transferencias Para Investigacion, Innovacion, Fomento y Desarrollo</t>
  </si>
  <si>
    <t xml:space="preserve">Equipos de Seguridad </t>
  </si>
  <si>
    <t xml:space="preserve">Productos Quimicos de Usos Personales </t>
  </si>
  <si>
    <t xml:space="preserve">Productos Quimicos de Uso Personal </t>
  </si>
  <si>
    <t xml:space="preserve">Material para Limpieza </t>
  </si>
  <si>
    <t xml:space="preserve">Lubricantes </t>
  </si>
  <si>
    <t>EQUIPOS DE DEFENSA Y SEGURIDAD</t>
  </si>
  <si>
    <t xml:space="preserve">PRODUCTOS Y UTILIES VARIOS </t>
  </si>
  <si>
    <t>COMBUSTIBLES,LUBRICANTES,PRODUCTOS QUIMICOS Y CONEXOS</t>
  </si>
  <si>
    <t xml:space="preserve">PRODUCTOS MINERALES, METALICOS Y NO METALICOS </t>
  </si>
  <si>
    <t>SERVICIOS BASICOS</t>
  </si>
  <si>
    <t>Correcion Pago de Impuestos</t>
  </si>
  <si>
    <t>Combustibles y Lubricantes</t>
  </si>
  <si>
    <t>Utiles Diversos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</si>
</sst>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\(General\)"/>
    <numFmt numFmtId="179" formatCode="_([$€-2]* #,##0.00_);_([$€-2]* \(#,##0.00\);_([$€-2]* &quot;-&quot;??_)"/>
    <numFmt numFmtId="180" formatCode="_-* #,##0.0\ _€_-;\-* #,##0.0\ _€_-;_-* &quot;-&quot;??\ _€_-;_-@_-"/>
    <numFmt numFmtId="181" formatCode="_-* #,##0\ _€_-;\-* #,##0\ _€_-;_-* &quot;-&quot;??\ _€_-;_-@_-"/>
    <numFmt numFmtId="182" formatCode="_(* #,##0.0_);_(* \(#,##0.0\);_(* &quot;-&quot;??_);_(@_)"/>
    <numFmt numFmtId="183" formatCode="_(* #,##0_);_(* \(#,##0\);_(* &quot;-&quot;??_);_(@_)"/>
    <numFmt numFmtId="184" formatCode="[$-1C0A]dddd\,\ dd&quot; de &quot;mmmm&quot; de &quot;yyyy"/>
    <numFmt numFmtId="185" formatCode="[$-1C0A]hh:mm:ss\ AM/PM"/>
    <numFmt numFmtId="186" formatCode="#,##0.0000000000"/>
    <numFmt numFmtId="187" formatCode="0.0"/>
    <numFmt numFmtId="188" formatCode="_(* #,##0.000_);_(* \(#,##0.000\);_(* &quot;-&quot;??_);_(@_)"/>
    <numFmt numFmtId="189" formatCode="#,##0.000000000"/>
    <numFmt numFmtId="190" formatCode="[$-1C0A]dddd\,\ d\ &quot;de&quot;\ mmmm\ &quot;de&quot;\ yyyy"/>
    <numFmt numFmtId="191" formatCode="[$-1C0A]h:mm:ss\ AM/PM"/>
    <numFmt numFmtId="192" formatCode="#,##0.00000000"/>
    <numFmt numFmtId="193" formatCode="#,##0.0000000"/>
    <numFmt numFmtId="194" formatCode="#,##0.000000"/>
    <numFmt numFmtId="195" formatCode="#,##0.00000"/>
    <numFmt numFmtId="196" formatCode="#,##0.0000"/>
    <numFmt numFmtId="197" formatCode="#,##0.000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72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Accounting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u val="singleAccounting"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 Unicode MS"/>
      <family val="2"/>
    </font>
    <font>
      <sz val="18"/>
      <name val="Arial Unicode MS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name val="Calibri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b/>
      <sz val="2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2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17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4" fillId="0" borderId="8" applyNumberFormat="0" applyFill="0" applyAlignment="0" applyProtection="0"/>
    <xf numFmtId="0" fontId="66" fillId="0" borderId="9" applyNumberFormat="0" applyFill="0" applyAlignment="0" applyProtection="0"/>
  </cellStyleXfs>
  <cellXfs count="5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43" fontId="2" fillId="0" borderId="0" xfId="49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78" fontId="0" fillId="0" borderId="0" xfId="0" applyNumberFormat="1" applyBorder="1" applyAlignment="1">
      <alignment/>
    </xf>
    <xf numFmtId="178" fontId="5" fillId="0" borderId="0" xfId="0" applyNumberFormat="1" applyFont="1" applyBorder="1" applyAlignment="1">
      <alignment/>
    </xf>
    <xf numFmtId="43" fontId="0" fillId="0" borderId="0" xfId="49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43" fontId="0" fillId="0" borderId="0" xfId="49" applyFont="1" applyAlignment="1">
      <alignment/>
    </xf>
    <xf numFmtId="43" fontId="0" fillId="0" borderId="0" xfId="49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4" fontId="12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4" fontId="12" fillId="0" borderId="0" xfId="0" applyNumberFormat="1" applyFont="1" applyAlignment="1">
      <alignment/>
    </xf>
    <xf numFmtId="4" fontId="14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43" fontId="13" fillId="0" borderId="0" xfId="49" applyFont="1" applyAlignment="1">
      <alignment/>
    </xf>
    <xf numFmtId="43" fontId="0" fillId="0" borderId="0" xfId="49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43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43" fontId="0" fillId="0" borderId="0" xfId="49" applyFont="1" applyFill="1" applyAlignment="1">
      <alignment/>
    </xf>
    <xf numFmtId="43" fontId="11" fillId="0" borderId="0" xfId="49" applyFont="1" applyFill="1" applyAlignment="1">
      <alignment/>
    </xf>
    <xf numFmtId="43" fontId="2" fillId="0" borderId="10" xfId="49" applyFont="1" applyFill="1" applyBorder="1" applyAlignment="1">
      <alignment/>
    </xf>
    <xf numFmtId="43" fontId="8" fillId="0" borderId="0" xfId="49" applyFont="1" applyFill="1" applyBorder="1" applyAlignment="1">
      <alignment/>
    </xf>
    <xf numFmtId="43" fontId="9" fillId="0" borderId="0" xfId="49" applyFont="1" applyFill="1" applyAlignment="1">
      <alignment/>
    </xf>
    <xf numFmtId="43" fontId="3" fillId="0" borderId="10" xfId="49" applyFont="1" applyFill="1" applyBorder="1" applyAlignment="1">
      <alignment/>
    </xf>
    <xf numFmtId="4" fontId="0" fillId="0" borderId="0" xfId="0" applyNumberFormat="1" applyAlignment="1">
      <alignment/>
    </xf>
    <xf numFmtId="43" fontId="0" fillId="33" borderId="0" xfId="49" applyFont="1" applyFill="1" applyAlignment="1">
      <alignment horizontal="right"/>
    </xf>
    <xf numFmtId="43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78" fontId="4" fillId="0" borderId="1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8" fontId="0" fillId="0" borderId="10" xfId="0" applyNumberFormat="1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0" xfId="49" applyFont="1" applyFill="1" applyBorder="1" applyAlignment="1">
      <alignment/>
    </xf>
    <xf numFmtId="43" fontId="4" fillId="0" borderId="0" xfId="49" applyFont="1" applyFill="1" applyBorder="1" applyAlignment="1">
      <alignment/>
    </xf>
    <xf numFmtId="4" fontId="0" fillId="0" borderId="0" xfId="0" applyNumberFormat="1" applyFont="1" applyFill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Alignment="1">
      <alignment/>
    </xf>
    <xf numFmtId="43" fontId="0" fillId="0" borderId="0" xfId="0" applyNumberFormat="1" applyBorder="1" applyAlignment="1">
      <alignment/>
    </xf>
    <xf numFmtId="0" fontId="2" fillId="0" borderId="0" xfId="0" applyFont="1" applyAlignment="1">
      <alignment horizontal="center"/>
    </xf>
    <xf numFmtId="0" fontId="3" fillId="0" borderId="14" xfId="0" applyFont="1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43" fontId="9" fillId="0" borderId="17" xfId="49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8" xfId="0" applyFont="1" applyBorder="1" applyAlignment="1">
      <alignment horizontal="center"/>
    </xf>
    <xf numFmtId="43" fontId="0" fillId="0" borderId="0" xfId="49" applyFont="1" applyFill="1" applyBorder="1" applyAlignment="1">
      <alignment/>
    </xf>
    <xf numFmtId="43" fontId="0" fillId="0" borderId="0" xfId="49" applyFont="1" applyFill="1" applyAlignment="1">
      <alignment/>
    </xf>
    <xf numFmtId="43" fontId="9" fillId="0" borderId="12" xfId="49" applyFont="1" applyBorder="1" applyAlignment="1">
      <alignment/>
    </xf>
    <xf numFmtId="43" fontId="5" fillId="0" borderId="0" xfId="49" applyFont="1" applyBorder="1" applyAlignment="1">
      <alignment/>
    </xf>
    <xf numFmtId="0" fontId="2" fillId="0" borderId="19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43" fontId="9" fillId="0" borderId="20" xfId="49" applyFont="1" applyBorder="1" applyAlignment="1">
      <alignment/>
    </xf>
    <xf numFmtId="43" fontId="8" fillId="0" borderId="21" xfId="49" applyFont="1" applyFill="1" applyBorder="1" applyAlignment="1">
      <alignment/>
    </xf>
    <xf numFmtId="43" fontId="0" fillId="23" borderId="0" xfId="0" applyNumberFormat="1" applyFill="1" applyAlignment="1">
      <alignment/>
    </xf>
    <xf numFmtId="0" fontId="18" fillId="0" borderId="22" xfId="0" applyFont="1" applyFill="1" applyBorder="1" applyAlignment="1">
      <alignment horizontal="center"/>
    </xf>
    <xf numFmtId="0" fontId="18" fillId="0" borderId="22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3" fontId="18" fillId="0" borderId="22" xfId="49" applyFont="1" applyFill="1" applyBorder="1" applyAlignment="1">
      <alignment/>
    </xf>
    <xf numFmtId="43" fontId="10" fillId="0" borderId="22" xfId="49" applyFont="1" applyFill="1" applyBorder="1" applyAlignment="1">
      <alignment/>
    </xf>
    <xf numFmtId="0" fontId="10" fillId="0" borderId="1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8" fillId="0" borderId="0" xfId="0" applyNumberFormat="1" applyFont="1" applyFill="1" applyBorder="1" applyAlignment="1">
      <alignment horizontal="right"/>
    </xf>
    <xf numFmtId="4" fontId="18" fillId="0" borderId="0" xfId="0" applyNumberFormat="1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23" xfId="0" applyFont="1" applyFill="1" applyBorder="1" applyAlignment="1">
      <alignment horizontal="left"/>
    </xf>
    <xf numFmtId="0" fontId="10" fillId="0" borderId="11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28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43" fontId="10" fillId="0" borderId="0" xfId="0" applyNumberFormat="1" applyFont="1" applyFill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178" fontId="4" fillId="0" borderId="19" xfId="0" applyNumberFormat="1" applyFont="1" applyFill="1" applyBorder="1" applyAlignment="1">
      <alignment horizontal="center"/>
    </xf>
    <xf numFmtId="43" fontId="18" fillId="0" borderId="0" xfId="0" applyNumberFormat="1" applyFont="1" applyFill="1" applyAlignment="1">
      <alignment/>
    </xf>
    <xf numFmtId="0" fontId="10" fillId="0" borderId="33" xfId="0" applyFont="1" applyFill="1" applyBorder="1" applyAlignment="1">
      <alignment horizontal="center"/>
    </xf>
    <xf numFmtId="0" fontId="18" fillId="0" borderId="34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8" fillId="0" borderId="36" xfId="0" applyFont="1" applyFill="1" applyBorder="1" applyAlignment="1">
      <alignment/>
    </xf>
    <xf numFmtId="0" fontId="10" fillId="0" borderId="3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178" fontId="10" fillId="0" borderId="0" xfId="0" applyNumberFormat="1" applyFont="1" applyFill="1" applyBorder="1" applyAlignment="1">
      <alignment horizontal="center"/>
    </xf>
    <xf numFmtId="43" fontId="10" fillId="0" borderId="0" xfId="49" applyFont="1" applyFill="1" applyBorder="1" applyAlignment="1">
      <alignment/>
    </xf>
    <xf numFmtId="0" fontId="10" fillId="0" borderId="43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45" xfId="0" applyFont="1" applyFill="1" applyBorder="1" applyAlignment="1">
      <alignment horizontal="center"/>
    </xf>
    <xf numFmtId="0" fontId="10" fillId="0" borderId="46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178" fontId="18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43" fontId="18" fillId="33" borderId="0" xfId="49" applyFont="1" applyFill="1" applyBorder="1" applyAlignment="1">
      <alignment/>
    </xf>
    <xf numFmtId="43" fontId="10" fillId="33" borderId="0" xfId="49" applyFont="1" applyFill="1" applyBorder="1" applyAlignment="1">
      <alignment/>
    </xf>
    <xf numFmtId="0" fontId="10" fillId="33" borderId="0" xfId="0" applyFont="1" applyFill="1" applyBorder="1" applyAlignment="1">
      <alignment horizontal="left"/>
    </xf>
    <xf numFmtId="0" fontId="0" fillId="33" borderId="0" xfId="0" applyFill="1" applyAlignment="1">
      <alignment/>
    </xf>
    <xf numFmtId="43" fontId="10" fillId="33" borderId="0" xfId="49" applyFont="1" applyFill="1" applyBorder="1" applyAlignment="1">
      <alignment/>
    </xf>
    <xf numFmtId="4" fontId="18" fillId="33" borderId="0" xfId="0" applyNumberFormat="1" applyFont="1" applyFill="1" applyBorder="1" applyAlignment="1">
      <alignment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/>
    </xf>
    <xf numFmtId="178" fontId="18" fillId="33" borderId="0" xfId="0" applyNumberFormat="1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/>
    </xf>
    <xf numFmtId="0" fontId="10" fillId="33" borderId="0" xfId="0" applyFont="1" applyFill="1" applyBorder="1" applyAlignment="1">
      <alignment/>
    </xf>
    <xf numFmtId="178" fontId="10" fillId="33" borderId="0" xfId="0" applyNumberFormat="1" applyFont="1" applyFill="1" applyBorder="1" applyAlignment="1">
      <alignment horizontal="center"/>
    </xf>
    <xf numFmtId="43" fontId="10" fillId="33" borderId="0" xfId="49" applyFont="1" applyFill="1" applyBorder="1" applyAlignment="1">
      <alignment horizontal="center"/>
    </xf>
    <xf numFmtId="43" fontId="17" fillId="33" borderId="0" xfId="0" applyNumberFormat="1" applyFont="1" applyFill="1" applyAlignment="1">
      <alignment/>
    </xf>
    <xf numFmtId="43" fontId="18" fillId="33" borderId="0" xfId="49" applyFont="1" applyFill="1" applyAlignment="1">
      <alignment/>
    </xf>
    <xf numFmtId="0" fontId="42" fillId="33" borderId="0" xfId="0" applyFont="1" applyFill="1" applyAlignment="1">
      <alignment/>
    </xf>
    <xf numFmtId="43" fontId="42" fillId="33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43" fontId="0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0" fontId="17" fillId="0" borderId="0" xfId="0" applyFont="1" applyAlignment="1">
      <alignment/>
    </xf>
    <xf numFmtId="43" fontId="42" fillId="33" borderId="0" xfId="49" applyFont="1" applyFill="1" applyAlignment="1">
      <alignment/>
    </xf>
    <xf numFmtId="0" fontId="2" fillId="0" borderId="49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10" xfId="0" applyFill="1" applyBorder="1" applyAlignment="1">
      <alignment/>
    </xf>
    <xf numFmtId="43" fontId="4" fillId="0" borderId="13" xfId="49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8" xfId="0" applyFont="1" applyFill="1" applyBorder="1" applyAlignment="1">
      <alignment horizontal="left"/>
    </xf>
    <xf numFmtId="0" fontId="4" fillId="0" borderId="26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6" fillId="0" borderId="5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4" fillId="0" borderId="27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3" fillId="0" borderId="52" xfId="0" applyFont="1" applyFill="1" applyBorder="1" applyAlignment="1">
      <alignment/>
    </xf>
    <xf numFmtId="0" fontId="3" fillId="0" borderId="35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28" xfId="0" applyFont="1" applyFill="1" applyBorder="1" applyAlignment="1">
      <alignment/>
    </xf>
    <xf numFmtId="0" fontId="3" fillId="0" borderId="37" xfId="0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178" fontId="4" fillId="0" borderId="51" xfId="0" applyNumberFormat="1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0" fontId="4" fillId="0" borderId="29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178" fontId="4" fillId="0" borderId="57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8" fillId="0" borderId="10" xfId="0" applyFont="1" applyFill="1" applyBorder="1" applyAlignment="1">
      <alignment/>
    </xf>
    <xf numFmtId="43" fontId="3" fillId="0" borderId="0" xfId="0" applyNumberFormat="1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0" fillId="0" borderId="58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48" xfId="0" applyFill="1" applyBorder="1" applyAlignment="1">
      <alignment/>
    </xf>
    <xf numFmtId="0" fontId="3" fillId="0" borderId="13" xfId="0" applyFont="1" applyFill="1" applyBorder="1" applyAlignment="1">
      <alignment/>
    </xf>
    <xf numFmtId="0" fontId="16" fillId="0" borderId="0" xfId="0" applyFont="1" applyAlignment="1">
      <alignment/>
    </xf>
    <xf numFmtId="43" fontId="9" fillId="23" borderId="0" xfId="49" applyFont="1" applyFill="1" applyAlignment="1">
      <alignment/>
    </xf>
    <xf numFmtId="43" fontId="12" fillId="0" borderId="0" xfId="49" applyFont="1" applyFill="1" applyBorder="1" applyAlignment="1">
      <alignment/>
    </xf>
    <xf numFmtId="43" fontId="0" fillId="0" borderId="0" xfId="49" applyFont="1" applyFill="1" applyAlignment="1">
      <alignment/>
    </xf>
    <xf numFmtId="43" fontId="3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3" fontId="0" fillId="0" borderId="22" xfId="49" applyFont="1" applyFill="1" applyBorder="1" applyAlignment="1">
      <alignment/>
    </xf>
    <xf numFmtId="43" fontId="0" fillId="0" borderId="0" xfId="49" applyFont="1" applyFill="1" applyBorder="1" applyAlignment="1">
      <alignment/>
    </xf>
    <xf numFmtId="0" fontId="10" fillId="0" borderId="29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43" fontId="3" fillId="0" borderId="10" xfId="49" applyFont="1" applyFill="1" applyBorder="1" applyAlignment="1">
      <alignment/>
    </xf>
    <xf numFmtId="0" fontId="2" fillId="0" borderId="11" xfId="0" applyFont="1" applyFill="1" applyBorder="1" applyAlignment="1">
      <alignment/>
    </xf>
    <xf numFmtId="43" fontId="0" fillId="34" borderId="0" xfId="49" applyFont="1" applyFill="1" applyAlignment="1">
      <alignment/>
    </xf>
    <xf numFmtId="43" fontId="18" fillId="0" borderId="0" xfId="49" applyFont="1" applyFill="1" applyBorder="1" applyAlignment="1">
      <alignment/>
    </xf>
    <xf numFmtId="43" fontId="10" fillId="0" borderId="0" xfId="49" applyFont="1" applyFill="1" applyBorder="1" applyAlignment="1">
      <alignment horizontal="center"/>
    </xf>
    <xf numFmtId="43" fontId="10" fillId="0" borderId="0" xfId="0" applyNumberFormat="1" applyFont="1" applyFill="1" applyBorder="1" applyAlignment="1">
      <alignment/>
    </xf>
    <xf numFmtId="43" fontId="18" fillId="0" borderId="23" xfId="49" applyFont="1" applyFill="1" applyBorder="1" applyAlignment="1">
      <alignment/>
    </xf>
    <xf numFmtId="43" fontId="18" fillId="0" borderId="10" xfId="49" applyFont="1" applyFill="1" applyBorder="1" applyAlignment="1">
      <alignment/>
    </xf>
    <xf numFmtId="43" fontId="10" fillId="0" borderId="23" xfId="49" applyFont="1" applyFill="1" applyBorder="1" applyAlignment="1">
      <alignment/>
    </xf>
    <xf numFmtId="43" fontId="10" fillId="0" borderId="10" xfId="49" applyFont="1" applyFill="1" applyBorder="1" applyAlignment="1">
      <alignment/>
    </xf>
    <xf numFmtId="43" fontId="10" fillId="0" borderId="19" xfId="49" applyFont="1" applyFill="1" applyBorder="1" applyAlignment="1">
      <alignment/>
    </xf>
    <xf numFmtId="43" fontId="10" fillId="0" borderId="10" xfId="0" applyNumberFormat="1" applyFont="1" applyFill="1" applyBorder="1" applyAlignment="1">
      <alignment/>
    </xf>
    <xf numFmtId="43" fontId="10" fillId="0" borderId="13" xfId="49" applyFont="1" applyFill="1" applyBorder="1" applyAlignment="1">
      <alignment/>
    </xf>
    <xf numFmtId="0" fontId="18" fillId="0" borderId="19" xfId="0" applyFont="1" applyFill="1" applyBorder="1" applyAlignment="1">
      <alignment/>
    </xf>
    <xf numFmtId="0" fontId="18" fillId="0" borderId="57" xfId="0" applyFont="1" applyFill="1" applyBorder="1" applyAlignment="1">
      <alignment/>
    </xf>
    <xf numFmtId="0" fontId="18" fillId="0" borderId="29" xfId="0" applyFont="1" applyFill="1" applyBorder="1" applyAlignment="1">
      <alignment/>
    </xf>
    <xf numFmtId="43" fontId="18" fillId="0" borderId="19" xfId="49" applyFont="1" applyFill="1" applyBorder="1" applyAlignment="1">
      <alignment/>
    </xf>
    <xf numFmtId="43" fontId="18" fillId="0" borderId="57" xfId="49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67" fillId="0" borderId="10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/>
    </xf>
    <xf numFmtId="0" fontId="68" fillId="0" borderId="10" xfId="0" applyFont="1" applyFill="1" applyBorder="1" applyAlignment="1">
      <alignment vertical="center"/>
    </xf>
    <xf numFmtId="0" fontId="68" fillId="0" borderId="0" xfId="0" applyFont="1" applyFill="1" applyBorder="1" applyAlignment="1">
      <alignment vertical="center"/>
    </xf>
    <xf numFmtId="0" fontId="18" fillId="0" borderId="11" xfId="0" applyFont="1" applyFill="1" applyBorder="1" applyAlignment="1">
      <alignment horizontal="center"/>
    </xf>
    <xf numFmtId="0" fontId="67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vertical="center" wrapText="1"/>
    </xf>
    <xf numFmtId="0" fontId="67" fillId="0" borderId="11" xfId="0" applyFont="1" applyFill="1" applyBorder="1" applyAlignment="1">
      <alignment vertical="center"/>
    </xf>
    <xf numFmtId="0" fontId="68" fillId="0" borderId="11" xfId="0" applyFont="1" applyFill="1" applyBorder="1" applyAlignment="1">
      <alignment vertical="center"/>
    </xf>
    <xf numFmtId="0" fontId="18" fillId="0" borderId="34" xfId="0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43" fontId="18" fillId="0" borderId="0" xfId="0" applyNumberFormat="1" applyFont="1" applyFill="1" applyBorder="1" applyAlignment="1">
      <alignment/>
    </xf>
    <xf numFmtId="43" fontId="67" fillId="0" borderId="0" xfId="49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23" xfId="0" applyFont="1" applyFill="1" applyBorder="1" applyAlignment="1">
      <alignment/>
    </xf>
    <xf numFmtId="178" fontId="10" fillId="0" borderId="11" xfId="0" applyNumberFormat="1" applyFont="1" applyFill="1" applyBorder="1" applyAlignment="1">
      <alignment/>
    </xf>
    <xf numFmtId="0" fontId="18" fillId="0" borderId="26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0" fillId="0" borderId="60" xfId="0" applyFont="1" applyFill="1" applyBorder="1" applyAlignment="1">
      <alignment horizontal="center"/>
    </xf>
    <xf numFmtId="178" fontId="10" fillId="0" borderId="11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78" fontId="10" fillId="0" borderId="19" xfId="0" applyNumberFormat="1" applyFont="1" applyFill="1" applyBorder="1" applyAlignment="1">
      <alignment horizontal="center"/>
    </xf>
    <xf numFmtId="178" fontId="10" fillId="0" borderId="59" xfId="0" applyNumberFormat="1" applyFont="1" applyFill="1" applyBorder="1" applyAlignment="1">
      <alignment horizontal="center"/>
    </xf>
    <xf numFmtId="43" fontId="10" fillId="0" borderId="19" xfId="49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3" fontId="10" fillId="0" borderId="10" xfId="49" applyFont="1" applyFill="1" applyBorder="1" applyAlignment="1">
      <alignment horizontal="center"/>
    </xf>
    <xf numFmtId="0" fontId="18" fillId="0" borderId="1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43" fontId="18" fillId="0" borderId="0" xfId="49" applyFont="1" applyFill="1" applyBorder="1" applyAlignment="1">
      <alignment horizontal="center"/>
    </xf>
    <xf numFmtId="43" fontId="18" fillId="0" borderId="10" xfId="49" applyFont="1" applyFill="1" applyBorder="1" applyAlignment="1">
      <alignment horizontal="center"/>
    </xf>
    <xf numFmtId="0" fontId="10" fillId="0" borderId="13" xfId="0" applyFont="1" applyFill="1" applyBorder="1" applyAlignment="1">
      <alignment horizontal="left"/>
    </xf>
    <xf numFmtId="43" fontId="10" fillId="0" borderId="18" xfId="49" applyFont="1" applyFill="1" applyBorder="1" applyAlignment="1">
      <alignment/>
    </xf>
    <xf numFmtId="43" fontId="10" fillId="0" borderId="61" xfId="49" applyFont="1" applyFill="1" applyBorder="1" applyAlignment="1">
      <alignment/>
    </xf>
    <xf numFmtId="43" fontId="21" fillId="0" borderId="0" xfId="49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center"/>
    </xf>
    <xf numFmtId="0" fontId="17" fillId="0" borderId="0" xfId="0" applyFont="1" applyFill="1" applyAlignment="1">
      <alignment/>
    </xf>
    <xf numFmtId="0" fontId="10" fillId="0" borderId="62" xfId="0" applyFont="1" applyFill="1" applyBorder="1" applyAlignment="1">
      <alignment horizontal="left"/>
    </xf>
    <xf numFmtId="0" fontId="10" fillId="0" borderId="63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10" fillId="0" borderId="10" xfId="0" applyFont="1" applyFill="1" applyBorder="1" applyAlignment="1">
      <alignment/>
    </xf>
    <xf numFmtId="43" fontId="18" fillId="0" borderId="10" xfId="0" applyNumberFormat="1" applyFont="1" applyFill="1" applyBorder="1" applyAlignment="1">
      <alignment/>
    </xf>
    <xf numFmtId="0" fontId="68" fillId="0" borderId="21" xfId="0" applyFont="1" applyFill="1" applyBorder="1" applyAlignment="1">
      <alignment vertical="center"/>
    </xf>
    <xf numFmtId="0" fontId="18" fillId="0" borderId="48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0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66" xfId="0" applyFont="1" applyFill="1" applyBorder="1" applyAlignment="1">
      <alignment horizontal="left"/>
    </xf>
    <xf numFmtId="0" fontId="10" fillId="0" borderId="50" xfId="0" applyFont="1" applyFill="1" applyBorder="1" applyAlignment="1">
      <alignment horizontal="left"/>
    </xf>
    <xf numFmtId="0" fontId="10" fillId="0" borderId="30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68" fillId="0" borderId="35" xfId="0" applyFont="1" applyFill="1" applyBorder="1" applyAlignment="1">
      <alignment vertical="center"/>
    </xf>
    <xf numFmtId="0" fontId="68" fillId="0" borderId="34" xfId="0" applyFont="1" applyFill="1" applyBorder="1" applyAlignment="1">
      <alignment vertical="center"/>
    </xf>
    <xf numFmtId="0" fontId="68" fillId="0" borderId="21" xfId="0" applyFont="1" applyFill="1" applyBorder="1" applyAlignment="1">
      <alignment vertical="center" wrapText="1"/>
    </xf>
    <xf numFmtId="0" fontId="18" fillId="0" borderId="58" xfId="0" applyFont="1" applyFill="1" applyBorder="1" applyAlignment="1">
      <alignment horizontal="center"/>
    </xf>
    <xf numFmtId="0" fontId="68" fillId="0" borderId="48" xfId="0" applyFont="1" applyFill="1" applyBorder="1" applyAlignment="1">
      <alignment vertical="center"/>
    </xf>
    <xf numFmtId="0" fontId="68" fillId="0" borderId="18" xfId="0" applyFont="1" applyFill="1" applyBorder="1" applyAlignment="1">
      <alignment vertical="center"/>
    </xf>
    <xf numFmtId="0" fontId="68" fillId="0" borderId="36" xfId="0" applyFont="1" applyFill="1" applyBorder="1" applyAlignment="1">
      <alignment vertical="center"/>
    </xf>
    <xf numFmtId="43" fontId="18" fillId="0" borderId="58" xfId="49" applyFont="1" applyFill="1" applyBorder="1" applyAlignment="1">
      <alignment/>
    </xf>
    <xf numFmtId="0" fontId="68" fillId="0" borderId="23" xfId="0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 horizontal="right"/>
    </xf>
    <xf numFmtId="4" fontId="3" fillId="34" borderId="0" xfId="0" applyNumberFormat="1" applyFont="1" applyFill="1" applyBorder="1" applyAlignment="1">
      <alignment horizontal="right"/>
    </xf>
    <xf numFmtId="178" fontId="5" fillId="34" borderId="0" xfId="0" applyNumberFormat="1" applyFont="1" applyFill="1" applyBorder="1" applyAlignment="1">
      <alignment/>
    </xf>
    <xf numFmtId="4" fontId="69" fillId="35" borderId="0" xfId="0" applyNumberFormat="1" applyFont="1" applyFill="1" applyBorder="1" applyAlignment="1">
      <alignment horizontal="right"/>
    </xf>
    <xf numFmtId="0" fontId="70" fillId="35" borderId="0" xfId="0" applyFont="1" applyFill="1" applyAlignment="1">
      <alignment/>
    </xf>
    <xf numFmtId="4" fontId="2" fillId="35" borderId="0" xfId="0" applyNumberFormat="1" applyFont="1" applyFill="1" applyBorder="1" applyAlignment="1">
      <alignment horizontal="right"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43" fontId="0" fillId="35" borderId="0" xfId="0" applyNumberFormat="1" applyFill="1" applyBorder="1" applyAlignment="1">
      <alignment/>
    </xf>
    <xf numFmtId="43" fontId="2" fillId="0" borderId="10" xfId="49" applyFont="1" applyFill="1" applyBorder="1" applyAlignment="1">
      <alignment/>
    </xf>
    <xf numFmtId="43" fontId="4" fillId="0" borderId="10" xfId="49" applyFont="1" applyFill="1" applyBorder="1" applyAlignment="1">
      <alignment/>
    </xf>
    <xf numFmtId="43" fontId="0" fillId="0" borderId="23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43" fontId="0" fillId="0" borderId="10" xfId="49" applyFont="1" applyFill="1" applyBorder="1" applyAlignment="1">
      <alignment/>
    </xf>
    <xf numFmtId="43" fontId="0" fillId="0" borderId="11" xfId="49" applyFont="1" applyFill="1" applyBorder="1" applyAlignment="1">
      <alignment/>
    </xf>
    <xf numFmtId="0" fontId="67" fillId="0" borderId="13" xfId="0" applyFont="1" applyFill="1" applyBorder="1" applyAlignment="1">
      <alignment vertical="center" wrapText="1"/>
    </xf>
    <xf numFmtId="43" fontId="3" fillId="0" borderId="19" xfId="49" applyFont="1" applyFill="1" applyBorder="1" applyAlignment="1">
      <alignment/>
    </xf>
    <xf numFmtId="43" fontId="3" fillId="0" borderId="57" xfId="49" applyFont="1" applyFill="1" applyBorder="1" applyAlignment="1">
      <alignment/>
    </xf>
    <xf numFmtId="43" fontId="3" fillId="0" borderId="29" xfId="49" applyFont="1" applyFill="1" applyBorder="1" applyAlignment="1">
      <alignment/>
    </xf>
    <xf numFmtId="43" fontId="3" fillId="0" borderId="19" xfId="49" applyFont="1" applyFill="1" applyBorder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3" fontId="2" fillId="0" borderId="10" xfId="49" applyFont="1" applyFill="1" applyBorder="1" applyAlignment="1">
      <alignment horizontal="center"/>
    </xf>
    <xf numFmtId="43" fontId="3" fillId="0" borderId="10" xfId="49" applyFont="1" applyFill="1" applyBorder="1" applyAlignment="1">
      <alignment horizontal="center"/>
    </xf>
    <xf numFmtId="43" fontId="0" fillId="0" borderId="10" xfId="49" applyFont="1" applyFill="1" applyBorder="1" applyAlignment="1">
      <alignment/>
    </xf>
    <xf numFmtId="43" fontId="8" fillId="0" borderId="18" xfId="49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43" fontId="22" fillId="0" borderId="0" xfId="49" applyFont="1" applyFill="1" applyBorder="1" applyAlignment="1">
      <alignment horizontal="center"/>
    </xf>
    <xf numFmtId="43" fontId="10" fillId="0" borderId="0" xfId="49" applyFont="1" applyFill="1" applyBorder="1" applyAlignment="1">
      <alignment horizontal="right"/>
    </xf>
    <xf numFmtId="43" fontId="22" fillId="0" borderId="0" xfId="0" applyNumberFormat="1" applyFont="1" applyFill="1" applyAlignment="1">
      <alignment/>
    </xf>
    <xf numFmtId="43" fontId="17" fillId="0" borderId="0" xfId="0" applyNumberFormat="1" applyFont="1" applyFill="1" applyAlignment="1">
      <alignment/>
    </xf>
    <xf numFmtId="0" fontId="18" fillId="0" borderId="59" xfId="0" applyFont="1" applyFill="1" applyBorder="1" applyAlignment="1">
      <alignment/>
    </xf>
    <xf numFmtId="0" fontId="67" fillId="0" borderId="23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 wrapText="1"/>
    </xf>
    <xf numFmtId="178" fontId="10" fillId="0" borderId="57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0" fontId="0" fillId="36" borderId="0" xfId="0" applyFill="1" applyAlignment="1">
      <alignment/>
    </xf>
    <xf numFmtId="4" fontId="3" fillId="37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43" fontId="17" fillId="0" borderId="0" xfId="49" applyFont="1" applyFill="1" applyBorder="1" applyAlignment="1">
      <alignment/>
    </xf>
    <xf numFmtId="0" fontId="16" fillId="0" borderId="0" xfId="0" applyFont="1" applyFill="1" applyBorder="1" applyAlignment="1">
      <alignment/>
    </xf>
    <xf numFmtId="43" fontId="17" fillId="0" borderId="0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43" fontId="0" fillId="0" borderId="57" xfId="49" applyFont="1" applyFill="1" applyBorder="1" applyAlignment="1">
      <alignment/>
    </xf>
    <xf numFmtId="43" fontId="0" fillId="0" borderId="19" xfId="49" applyFont="1" applyFill="1" applyBorder="1" applyAlignment="1">
      <alignment/>
    </xf>
    <xf numFmtId="43" fontId="0" fillId="0" borderId="59" xfId="49" applyFont="1" applyFill="1" applyBorder="1" applyAlignment="1">
      <alignment/>
    </xf>
    <xf numFmtId="43" fontId="0" fillId="0" borderId="0" xfId="49" applyFont="1" applyFill="1" applyBorder="1" applyAlignment="1">
      <alignment/>
    </xf>
    <xf numFmtId="43" fontId="0" fillId="0" borderId="10" xfId="49" applyFont="1" applyFill="1" applyBorder="1" applyAlignment="1">
      <alignment/>
    </xf>
    <xf numFmtId="43" fontId="0" fillId="0" borderId="23" xfId="49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3" fillId="0" borderId="10" xfId="49" applyFont="1" applyFill="1" applyBorder="1" applyAlignment="1">
      <alignment/>
    </xf>
    <xf numFmtId="177" fontId="8" fillId="0" borderId="0" xfId="0" applyNumberFormat="1" applyFont="1" applyFill="1" applyBorder="1" applyAlignment="1">
      <alignment/>
    </xf>
    <xf numFmtId="43" fontId="10" fillId="0" borderId="0" xfId="49" applyFont="1" applyFill="1" applyBorder="1" applyAlignment="1">
      <alignment/>
    </xf>
    <xf numFmtId="43" fontId="18" fillId="0" borderId="0" xfId="49" applyFont="1" applyFill="1" applyBorder="1" applyAlignment="1">
      <alignment/>
    </xf>
    <xf numFmtId="43" fontId="68" fillId="0" borderId="35" xfId="49" applyFont="1" applyFill="1" applyBorder="1" applyAlignment="1">
      <alignment vertical="center"/>
    </xf>
    <xf numFmtId="43" fontId="68" fillId="0" borderId="0" xfId="49" applyFont="1" applyFill="1" applyBorder="1" applyAlignment="1">
      <alignment horizontal="left" vertical="center" wrapText="1"/>
    </xf>
    <xf numFmtId="43" fontId="10" fillId="0" borderId="58" xfId="49" applyFont="1" applyFill="1" applyBorder="1" applyAlignment="1">
      <alignment/>
    </xf>
    <xf numFmtId="43" fontId="10" fillId="0" borderId="13" xfId="0" applyNumberFormat="1" applyFont="1" applyFill="1" applyBorder="1" applyAlignment="1">
      <alignment/>
    </xf>
    <xf numFmtId="43" fontId="10" fillId="0" borderId="0" xfId="0" applyNumberFormat="1" applyFont="1" applyFill="1" applyBorder="1" applyAlignment="1">
      <alignment horizontal="center"/>
    </xf>
    <xf numFmtId="43" fontId="0" fillId="0" borderId="0" xfId="49" applyFont="1" applyFill="1" applyAlignment="1">
      <alignment/>
    </xf>
    <xf numFmtId="0" fontId="0" fillId="0" borderId="10" xfId="0" applyFont="1" applyFill="1" applyBorder="1" applyAlignment="1">
      <alignment wrapText="1"/>
    </xf>
    <xf numFmtId="43" fontId="10" fillId="0" borderId="36" xfId="49" applyFont="1" applyFill="1" applyBorder="1" applyAlignment="1">
      <alignment/>
    </xf>
    <xf numFmtId="0" fontId="68" fillId="0" borderId="68" xfId="0" applyFont="1" applyFill="1" applyBorder="1" applyAlignment="1">
      <alignment vertical="center"/>
    </xf>
    <xf numFmtId="43" fontId="3" fillId="0" borderId="11" xfId="49" applyFont="1" applyFill="1" applyBorder="1" applyAlignment="1">
      <alignment/>
    </xf>
    <xf numFmtId="0" fontId="68" fillId="0" borderId="11" xfId="0" applyFont="1" applyFill="1" applyBorder="1" applyAlignment="1">
      <alignment vertical="center" wrapText="1"/>
    </xf>
    <xf numFmtId="43" fontId="10" fillId="0" borderId="0" xfId="49" applyNumberFormat="1" applyFont="1" applyFill="1" applyBorder="1" applyAlignment="1">
      <alignment horizontal="center"/>
    </xf>
    <xf numFmtId="43" fontId="18" fillId="0" borderId="0" xfId="49" applyNumberFormat="1" applyFont="1" applyFill="1" applyBorder="1" applyAlignment="1">
      <alignment/>
    </xf>
    <xf numFmtId="0" fontId="0" fillId="0" borderId="35" xfId="0" applyBorder="1" applyAlignment="1">
      <alignment/>
    </xf>
    <xf numFmtId="0" fontId="2" fillId="0" borderId="35" xfId="0" applyFont="1" applyBorder="1" applyAlignment="1">
      <alignment/>
    </xf>
    <xf numFmtId="0" fontId="3" fillId="0" borderId="35" xfId="0" applyFont="1" applyBorder="1" applyAlignment="1">
      <alignment/>
    </xf>
    <xf numFmtId="43" fontId="8" fillId="0" borderId="35" xfId="49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0" fontId="3" fillId="0" borderId="29" xfId="0" applyFont="1" applyFill="1" applyBorder="1" applyAlignment="1">
      <alignment/>
    </xf>
    <xf numFmtId="0" fontId="2" fillId="0" borderId="58" xfId="0" applyFont="1" applyFill="1" applyBorder="1" applyAlignment="1">
      <alignment/>
    </xf>
    <xf numFmtId="43" fontId="2" fillId="0" borderId="58" xfId="49" applyFont="1" applyFill="1" applyBorder="1" applyAlignment="1">
      <alignment/>
    </xf>
    <xf numFmtId="0" fontId="18" fillId="0" borderId="26" xfId="0" applyFont="1" applyFill="1" applyBorder="1" applyAlignment="1">
      <alignment horizontal="center"/>
    </xf>
    <xf numFmtId="43" fontId="18" fillId="0" borderId="69" xfId="49" applyFont="1" applyFill="1" applyBorder="1" applyAlignment="1">
      <alignment/>
    </xf>
    <xf numFmtId="43" fontId="10" fillId="0" borderId="69" xfId="49" applyFont="1" applyFill="1" applyBorder="1" applyAlignment="1">
      <alignment/>
    </xf>
    <xf numFmtId="43" fontId="18" fillId="0" borderId="69" xfId="49" applyFont="1" applyFill="1" applyBorder="1" applyAlignment="1">
      <alignment/>
    </xf>
    <xf numFmtId="43" fontId="10" fillId="0" borderId="69" xfId="49" applyFont="1" applyFill="1" applyBorder="1" applyAlignment="1">
      <alignment/>
    </xf>
    <xf numFmtId="0" fontId="18" fillId="0" borderId="52" xfId="0" applyFont="1" applyFill="1" applyBorder="1" applyAlignment="1">
      <alignment horizontal="center"/>
    </xf>
    <xf numFmtId="43" fontId="68" fillId="0" borderId="70" xfId="49" applyFont="1" applyFill="1" applyBorder="1" applyAlignment="1">
      <alignment vertical="center"/>
    </xf>
    <xf numFmtId="0" fontId="18" fillId="0" borderId="28" xfId="0" applyFont="1" applyFill="1" applyBorder="1" applyAlignment="1">
      <alignment/>
    </xf>
    <xf numFmtId="43" fontId="67" fillId="0" borderId="70" xfId="49" applyFont="1" applyFill="1" applyBorder="1" applyAlignment="1">
      <alignment vertical="center"/>
    </xf>
    <xf numFmtId="4" fontId="0" fillId="34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43" fontId="0" fillId="0" borderId="11" xfId="49" applyFont="1" applyFill="1" applyBorder="1" applyAlignment="1">
      <alignment wrapText="1"/>
    </xf>
    <xf numFmtId="43" fontId="4" fillId="0" borderId="10" xfId="49" applyFont="1" applyFill="1" applyBorder="1" applyAlignment="1">
      <alignment wrapText="1"/>
    </xf>
    <xf numFmtId="43" fontId="0" fillId="0" borderId="23" xfId="49" applyFont="1" applyFill="1" applyBorder="1" applyAlignment="1">
      <alignment wrapText="1"/>
    </xf>
    <xf numFmtId="4" fontId="3" fillId="0" borderId="0" xfId="0" applyNumberFormat="1" applyFont="1" applyBorder="1" applyAlignment="1">
      <alignment horizontal="right" wrapText="1"/>
    </xf>
    <xf numFmtId="43" fontId="0" fillId="0" borderId="0" xfId="0" applyNumberFormat="1" applyAlignment="1">
      <alignment wrapText="1"/>
    </xf>
    <xf numFmtId="0" fontId="0" fillId="0" borderId="0" xfId="0" applyAlignment="1">
      <alignment wrapText="1"/>
    </xf>
    <xf numFmtId="43" fontId="3" fillId="0" borderId="23" xfId="49" applyFont="1" applyFill="1" applyBorder="1" applyAlignment="1">
      <alignment/>
    </xf>
    <xf numFmtId="43" fontId="15" fillId="0" borderId="0" xfId="49" applyFont="1" applyFill="1" applyAlignment="1">
      <alignment/>
    </xf>
    <xf numFmtId="43" fontId="9" fillId="0" borderId="22" xfId="49" applyFont="1" applyFill="1" applyBorder="1" applyAlignment="1">
      <alignment/>
    </xf>
    <xf numFmtId="43" fontId="13" fillId="0" borderId="0" xfId="49" applyFont="1" applyFill="1" applyAlignment="1">
      <alignment/>
    </xf>
    <xf numFmtId="0" fontId="71" fillId="0" borderId="11" xfId="0" applyFont="1" applyFill="1" applyBorder="1" applyAlignment="1">
      <alignment vertical="center" wrapText="1"/>
    </xf>
    <xf numFmtId="43" fontId="67" fillId="0" borderId="0" xfId="49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178" fontId="0" fillId="0" borderId="0" xfId="0" applyNumberFormat="1" applyBorder="1" applyAlignment="1">
      <alignment horizontal="center"/>
    </xf>
    <xf numFmtId="178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2" fillId="0" borderId="50" xfId="0" applyFont="1" applyFill="1" applyBorder="1" applyAlignment="1">
      <alignment horizontal="center"/>
    </xf>
    <xf numFmtId="0" fontId="2" fillId="0" borderId="7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178" fontId="4" fillId="0" borderId="72" xfId="0" applyNumberFormat="1" applyFont="1" applyFill="1" applyBorder="1" applyAlignment="1">
      <alignment horizontal="center"/>
    </xf>
    <xf numFmtId="178" fontId="4" fillId="0" borderId="40" xfId="0" applyNumberFormat="1" applyFont="1" applyFill="1" applyBorder="1" applyAlignment="1">
      <alignment horizontal="center"/>
    </xf>
    <xf numFmtId="178" fontId="4" fillId="0" borderId="62" xfId="0" applyNumberFormat="1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178" fontId="10" fillId="0" borderId="73" xfId="0" applyNumberFormat="1" applyFont="1" applyFill="1" applyBorder="1" applyAlignment="1">
      <alignment horizontal="center"/>
    </xf>
    <xf numFmtId="178" fontId="10" fillId="0" borderId="66" xfId="0" applyNumberFormat="1" applyFont="1" applyFill="1" applyBorder="1" applyAlignment="1">
      <alignment horizontal="center"/>
    </xf>
    <xf numFmtId="178" fontId="10" fillId="0" borderId="50" xfId="0" applyNumberFormat="1" applyFont="1" applyFill="1" applyBorder="1" applyAlignment="1">
      <alignment horizontal="center"/>
    </xf>
    <xf numFmtId="0" fontId="10" fillId="0" borderId="74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67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41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178" fontId="10" fillId="0" borderId="41" xfId="0" applyNumberFormat="1" applyFont="1" applyFill="1" applyBorder="1" applyAlignment="1">
      <alignment horizontal="center"/>
    </xf>
    <xf numFmtId="178" fontId="10" fillId="0" borderId="60" xfId="0" applyNumberFormat="1" applyFont="1" applyFill="1" applyBorder="1" applyAlignment="1">
      <alignment horizontal="center"/>
    </xf>
    <xf numFmtId="178" fontId="10" fillId="0" borderId="67" xfId="0" applyNumberFormat="1" applyFont="1" applyFill="1" applyBorder="1" applyAlignment="1">
      <alignment horizontal="center"/>
    </xf>
    <xf numFmtId="178" fontId="10" fillId="0" borderId="25" xfId="0" applyNumberFormat="1" applyFont="1" applyFill="1" applyBorder="1" applyAlignment="1">
      <alignment horizontal="center"/>
    </xf>
    <xf numFmtId="178" fontId="10" fillId="0" borderId="54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178" fontId="18" fillId="0" borderId="58" xfId="0" applyNumberFormat="1" applyFont="1" applyFill="1" applyBorder="1" applyAlignment="1">
      <alignment horizontal="center"/>
    </xf>
    <xf numFmtId="178" fontId="18" fillId="0" borderId="48" xfId="0" applyNumberFormat="1" applyFont="1" applyFill="1" applyBorder="1" applyAlignment="1">
      <alignment horizontal="center"/>
    </xf>
    <xf numFmtId="178" fontId="18" fillId="0" borderId="18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78" fontId="10" fillId="0" borderId="59" xfId="0" applyNumberFormat="1" applyFont="1" applyFill="1" applyBorder="1" applyAlignment="1">
      <alignment horizontal="center"/>
    </xf>
    <xf numFmtId="178" fontId="10" fillId="0" borderId="36" xfId="0" applyNumberFormat="1" applyFont="1" applyFill="1" applyBorder="1" applyAlignment="1">
      <alignment horizontal="center"/>
    </xf>
    <xf numFmtId="178" fontId="10" fillId="0" borderId="29" xfId="0" applyNumberFormat="1" applyFont="1" applyFill="1" applyBorder="1" applyAlignment="1">
      <alignment horizontal="center"/>
    </xf>
    <xf numFmtId="178" fontId="10" fillId="0" borderId="34" xfId="0" applyNumberFormat="1" applyFont="1" applyFill="1" applyBorder="1" applyAlignment="1">
      <alignment horizontal="center"/>
    </xf>
    <xf numFmtId="178" fontId="10" fillId="0" borderId="19" xfId="0" applyNumberFormat="1" applyFont="1" applyFill="1" applyBorder="1" applyAlignment="1">
      <alignment horizontal="center"/>
    </xf>
    <xf numFmtId="178" fontId="10" fillId="0" borderId="21" xfId="0" applyNumberFormat="1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0" fontId="10" fillId="0" borderId="28" xfId="0" applyFont="1" applyFill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76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178" fontId="10" fillId="0" borderId="72" xfId="0" applyNumberFormat="1" applyFont="1" applyFill="1" applyBorder="1" applyAlignment="1">
      <alignment horizontal="center"/>
    </xf>
    <xf numFmtId="178" fontId="10" fillId="0" borderId="40" xfId="0" applyNumberFormat="1" applyFont="1" applyFill="1" applyBorder="1" applyAlignment="1">
      <alignment horizontal="center"/>
    </xf>
    <xf numFmtId="178" fontId="10" fillId="0" borderId="62" xfId="0" applyNumberFormat="1" applyFont="1" applyFill="1" applyBorder="1" applyAlignment="1">
      <alignment horizontal="center"/>
    </xf>
    <xf numFmtId="0" fontId="10" fillId="0" borderId="77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178" fontId="10" fillId="0" borderId="11" xfId="0" applyNumberFormat="1" applyFont="1" applyFill="1" applyBorder="1" applyAlignment="1">
      <alignment horizontal="center"/>
    </xf>
    <xf numFmtId="178" fontId="10" fillId="0" borderId="14" xfId="0" applyNumberFormat="1" applyFont="1" applyFill="1" applyBorder="1" applyAlignment="1">
      <alignment horizontal="center"/>
    </xf>
    <xf numFmtId="178" fontId="10" fillId="0" borderId="10" xfId="0" applyNumberFormat="1" applyFont="1" applyFill="1" applyBorder="1" applyAlignment="1">
      <alignment horizontal="center"/>
    </xf>
    <xf numFmtId="178" fontId="10" fillId="0" borderId="78" xfId="0" applyNumberFormat="1" applyFont="1" applyFill="1" applyBorder="1" applyAlignment="1">
      <alignment horizontal="center"/>
    </xf>
    <xf numFmtId="178" fontId="10" fillId="0" borderId="23" xfId="0" applyNumberFormat="1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0" fillId="0" borderId="42" xfId="0" applyFont="1" applyFill="1" applyBorder="1" applyAlignment="1">
      <alignment horizontal="center"/>
    </xf>
    <xf numFmtId="178" fontId="10" fillId="0" borderId="71" xfId="0" applyNumberFormat="1" applyFont="1" applyFill="1" applyBorder="1" applyAlignment="1">
      <alignment horizontal="center"/>
    </xf>
    <xf numFmtId="178" fontId="10" fillId="0" borderId="16" xfId="0" applyNumberFormat="1" applyFont="1" applyFill="1" applyBorder="1" applyAlignment="1">
      <alignment horizontal="center"/>
    </xf>
    <xf numFmtId="178" fontId="10" fillId="0" borderId="17" xfId="0" applyNumberFormat="1" applyFont="1" applyFill="1" applyBorder="1" applyAlignment="1">
      <alignment horizontal="center"/>
    </xf>
    <xf numFmtId="178" fontId="10" fillId="0" borderId="45" xfId="0" applyNumberFormat="1" applyFont="1" applyFill="1" applyBorder="1" applyAlignment="1">
      <alignment horizontal="center"/>
    </xf>
    <xf numFmtId="178" fontId="10" fillId="0" borderId="15" xfId="0" applyNumberFormat="1" applyFont="1" applyFill="1" applyBorder="1" applyAlignment="1">
      <alignment horizontal="center"/>
    </xf>
    <xf numFmtId="178" fontId="10" fillId="0" borderId="44" xfId="0" applyNumberFormat="1" applyFont="1" applyFill="1" applyBorder="1" applyAlignment="1">
      <alignment horizontal="center"/>
    </xf>
    <xf numFmtId="0" fontId="10" fillId="0" borderId="79" xfId="0" applyFont="1" applyFill="1" applyBorder="1" applyAlignment="1">
      <alignment horizontal="center"/>
    </xf>
    <xf numFmtId="0" fontId="10" fillId="0" borderId="51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9"/>
  <sheetViews>
    <sheetView view="pageBreakPreview" zoomScaleSheetLayoutView="100" zoomScalePageLayoutView="0" workbookViewId="0" topLeftCell="A19">
      <selection activeCell="I28" sqref="I28"/>
    </sheetView>
  </sheetViews>
  <sheetFormatPr defaultColWidth="11.421875" defaultRowHeight="12.75"/>
  <cols>
    <col min="1" max="1" width="41.421875" style="0" customWidth="1"/>
    <col min="2" max="2" width="13.421875" style="0" customWidth="1"/>
    <col min="3" max="3" width="15.00390625" style="0" customWidth="1"/>
    <col min="4" max="4" width="12.7109375" style="0" customWidth="1"/>
    <col min="5" max="5" width="12.8515625" style="0" customWidth="1"/>
    <col min="6" max="6" width="13.28125" style="0" customWidth="1"/>
    <col min="7" max="7" width="14.140625" style="0" customWidth="1"/>
    <col min="8" max="8" width="15.7109375" style="0" customWidth="1"/>
    <col min="9" max="9" width="14.421875" style="0" customWidth="1"/>
  </cols>
  <sheetData>
    <row r="1" spans="1:9" ht="12.75">
      <c r="A1" s="437" t="s">
        <v>47</v>
      </c>
      <c r="B1" s="437"/>
      <c r="C1" s="437"/>
      <c r="D1" s="437"/>
      <c r="E1" s="437"/>
      <c r="F1" s="437"/>
      <c r="G1" s="437"/>
      <c r="H1" s="8"/>
      <c r="I1" s="8"/>
    </row>
    <row r="2" spans="1:9" ht="12.75">
      <c r="A2" s="437" t="s">
        <v>48</v>
      </c>
      <c r="B2" s="437"/>
      <c r="C2" s="437"/>
      <c r="D2" s="437"/>
      <c r="E2" s="437"/>
      <c r="F2" s="437"/>
      <c r="G2" s="437"/>
      <c r="H2" s="8"/>
      <c r="I2" s="8"/>
    </row>
    <row r="3" spans="1:9" ht="12.75">
      <c r="A3" s="437" t="s">
        <v>235</v>
      </c>
      <c r="B3" s="437"/>
      <c r="C3" s="437"/>
      <c r="D3" s="437"/>
      <c r="E3" s="437"/>
      <c r="F3" s="437"/>
      <c r="G3" s="437"/>
      <c r="H3" s="8"/>
      <c r="I3" s="8"/>
    </row>
    <row r="4" spans="1:9" ht="13.5" thickBot="1">
      <c r="A4" s="166"/>
      <c r="B4" s="166"/>
      <c r="C4" s="166"/>
      <c r="D4" s="166"/>
      <c r="E4" s="166"/>
      <c r="F4" s="166"/>
      <c r="G4" s="19"/>
      <c r="H4" s="8"/>
      <c r="I4" s="6"/>
    </row>
    <row r="5" spans="1:9" ht="13.5" thickBot="1">
      <c r="A5" s="167" t="s">
        <v>49</v>
      </c>
      <c r="B5" s="168" t="s">
        <v>50</v>
      </c>
      <c r="C5" s="204" t="s">
        <v>128</v>
      </c>
      <c r="D5" s="168" t="s">
        <v>137</v>
      </c>
      <c r="E5" s="167" t="s">
        <v>130</v>
      </c>
      <c r="F5" s="167" t="s">
        <v>140</v>
      </c>
      <c r="G5" s="167" t="s">
        <v>51</v>
      </c>
      <c r="H5" s="6"/>
      <c r="I5" s="6"/>
    </row>
    <row r="6" spans="1:9" s="369" customFormat="1" ht="12.75">
      <c r="A6" s="375" t="s">
        <v>211</v>
      </c>
      <c r="B6" s="376"/>
      <c r="C6" s="377">
        <f>11800+7200+7000+21000+4000+14000+10500+28000+40000+3000+12000+6000+12000+19500+4500+14400+5000+5250+5250+3000+4600+2400+4050+5600+4500+2500+2500+60000+15000+45500+6000+15000+8250+2500</f>
        <v>411800</v>
      </c>
      <c r="D6" s="378"/>
      <c r="E6" s="375"/>
      <c r="F6" s="375"/>
      <c r="G6" s="379">
        <f>+C6</f>
        <v>411800</v>
      </c>
      <c r="H6" s="368"/>
      <c r="I6" s="368"/>
    </row>
    <row r="7" spans="1:9" s="329" customFormat="1" ht="12.75">
      <c r="A7" s="343" t="s">
        <v>141</v>
      </c>
      <c r="B7" s="83"/>
      <c r="C7" s="344">
        <f>2310+3000+250</f>
        <v>5560</v>
      </c>
      <c r="D7" s="342"/>
      <c r="E7" s="342"/>
      <c r="F7" s="342"/>
      <c r="G7" s="379">
        <f aca="true" t="shared" si="0" ref="G7:G26">+C7</f>
        <v>5560</v>
      </c>
      <c r="H7" s="330"/>
      <c r="I7" s="330"/>
    </row>
    <row r="8" spans="1:9" s="329" customFormat="1" ht="12.75">
      <c r="A8" s="343" t="s">
        <v>186</v>
      </c>
      <c r="B8" s="83"/>
      <c r="C8" s="344"/>
      <c r="D8" s="342"/>
      <c r="E8" s="342"/>
      <c r="F8" s="342">
        <f>280+60+260</f>
        <v>600</v>
      </c>
      <c r="G8" s="379">
        <f>+F8</f>
        <v>600</v>
      </c>
      <c r="H8" s="330"/>
      <c r="I8" s="330"/>
    </row>
    <row r="9" spans="1:9" s="329" customFormat="1" ht="12.75">
      <c r="A9" s="343" t="s">
        <v>133</v>
      </c>
      <c r="B9" s="83"/>
      <c r="C9" s="380"/>
      <c r="D9" s="381"/>
      <c r="E9" s="381">
        <v>7187198</v>
      </c>
      <c r="F9" s="342"/>
      <c r="G9" s="379">
        <f>+E9</f>
        <v>7187198</v>
      </c>
      <c r="H9" s="328"/>
      <c r="I9" s="328"/>
    </row>
    <row r="10" spans="1:9" s="337" customFormat="1" ht="12.75">
      <c r="A10" s="343" t="s">
        <v>138</v>
      </c>
      <c r="B10" s="83"/>
      <c r="C10" s="380"/>
      <c r="D10" s="381"/>
      <c r="E10" s="381">
        <v>7932.91</v>
      </c>
      <c r="F10" s="342"/>
      <c r="G10" s="379">
        <f>+E10</f>
        <v>7932.91</v>
      </c>
      <c r="H10" s="338"/>
      <c r="I10" s="339"/>
    </row>
    <row r="11" spans="1:9" s="329" customFormat="1" ht="12.75">
      <c r="A11" s="343" t="s">
        <v>82</v>
      </c>
      <c r="B11" s="83"/>
      <c r="C11" s="344">
        <f>840+8025+9500+11600+6315+8780+55240+14230+23745+4440+4960+6935+3200+12540+17920+14920+40860+4970+8920+6560+31770+44570+4090+7220+5640+4600+7595+1440+12391+1600+36360+5000+50300+2800+32935+7480+7510+13760+5400+3420+5355+2700+7080+5755+8320+5000+1440+24900+35675+1600+4980+5690+1800+29800+7015+61319</f>
        <v>758810</v>
      </c>
      <c r="D11" s="342"/>
      <c r="E11" s="342"/>
      <c r="F11" s="342"/>
      <c r="G11" s="379">
        <f t="shared" si="0"/>
        <v>758810</v>
      </c>
      <c r="H11" s="328"/>
      <c r="I11" s="328"/>
    </row>
    <row r="12" spans="1:9" s="329" customFormat="1" ht="12.75">
      <c r="A12" s="343" t="s">
        <v>52</v>
      </c>
      <c r="B12" s="83"/>
      <c r="C12" s="344">
        <f>50+300+100+700+350+630+510+100+70+100</f>
        <v>2910</v>
      </c>
      <c r="D12" s="342"/>
      <c r="E12" s="342"/>
      <c r="F12" s="342"/>
      <c r="G12" s="379">
        <f t="shared" si="0"/>
        <v>2910</v>
      </c>
      <c r="H12" s="333"/>
      <c r="I12" s="333"/>
    </row>
    <row r="13" spans="1:9" s="329" customFormat="1" ht="15">
      <c r="A13" s="343" t="s">
        <v>83</v>
      </c>
      <c r="B13" s="345"/>
      <c r="C13" s="344">
        <f>1000+1500+1500+1500+1500+1000+1000+1500+2500+2000+1000+1000+1500+1000+1000+1000+1000+1000+1000+1500+2500+1000+1500+1000+1000+1500+1000+1000+1000+1500+1000+1000+1500+1000+1500+1000+1000+1000+1500+1500+1000+1000+1000+2500+1000+1000+2000+1500+1500+1500+500+2500+4000+1000+1000+1500+1000+1000+2000+1500+2000+1000+1000+1000+1000+125+1000</f>
        <v>88125</v>
      </c>
      <c r="D13" s="342"/>
      <c r="E13" s="342"/>
      <c r="F13" s="342"/>
      <c r="G13" s="379">
        <f t="shared" si="0"/>
        <v>88125</v>
      </c>
      <c r="H13" s="331"/>
      <c r="I13" s="331"/>
    </row>
    <row r="14" spans="1:9" s="329" customFormat="1" ht="15">
      <c r="A14" s="343" t="s">
        <v>159</v>
      </c>
      <c r="B14" s="379"/>
      <c r="C14" s="344">
        <v>3300</v>
      </c>
      <c r="D14" s="342"/>
      <c r="E14" s="342"/>
      <c r="F14" s="342"/>
      <c r="G14" s="379">
        <f t="shared" si="0"/>
        <v>3300</v>
      </c>
      <c r="H14" s="331"/>
      <c r="I14" s="331"/>
    </row>
    <row r="15" spans="1:9" s="337" customFormat="1" ht="15">
      <c r="A15" s="343" t="s">
        <v>143</v>
      </c>
      <c r="B15" s="379">
        <v>42660</v>
      </c>
      <c r="C15" s="344"/>
      <c r="D15" s="342"/>
      <c r="E15" s="342"/>
      <c r="F15" s="342"/>
      <c r="G15" s="379">
        <f>+B15</f>
        <v>42660</v>
      </c>
      <c r="H15" s="336"/>
      <c r="I15" s="336"/>
    </row>
    <row r="16" spans="1:9" s="329" customFormat="1" ht="15">
      <c r="A16" s="343" t="s">
        <v>142</v>
      </c>
      <c r="B16" s="83"/>
      <c r="C16" s="380">
        <f>2000+3500+4000+2000+2000+2000+2000+2000+2000+10000+8500+2000+2000+2000+2000+2000+2000+2000+2000+2000+2000+2000+2000+2000+2000+2000+2000+20000+14000+2000+2000+1000+2000+2000+2000+2000+2000+2000+2000+2000+2000+8500+2000+500+2000+2000+2000+2000+22000+3400+14000+2000+2000+2000+1400+2000+9375+2000+2000+2000+2000+2000+2000+2000+2000+2000+2000+2000+4000+1330+24000+14000+2000+2000+2000+2000+2000+2000+2800+2000+2000+2000+2000+12000</f>
        <v>306305</v>
      </c>
      <c r="D16" s="381"/>
      <c r="E16" s="381"/>
      <c r="F16" s="342"/>
      <c r="G16" s="379">
        <f t="shared" si="0"/>
        <v>306305</v>
      </c>
      <c r="H16" s="331"/>
      <c r="I16" s="331"/>
    </row>
    <row r="17" spans="1:9" s="329" customFormat="1" ht="14.25">
      <c r="A17" s="343" t="s">
        <v>91</v>
      </c>
      <c r="B17" s="83"/>
      <c r="C17" s="344">
        <f>50+150+2700+475</f>
        <v>3375</v>
      </c>
      <c r="D17" s="342"/>
      <c r="E17" s="342"/>
      <c r="F17" s="342"/>
      <c r="G17" s="379">
        <f t="shared" si="0"/>
        <v>3375</v>
      </c>
      <c r="H17" s="332"/>
      <c r="I17" s="332"/>
    </row>
    <row r="18" spans="1:9" s="329" customFormat="1" ht="14.25">
      <c r="A18" s="343" t="s">
        <v>92</v>
      </c>
      <c r="B18" s="83"/>
      <c r="C18" s="344">
        <f>1050+4780+2495+4465+170+1520+920+2850+3920+6345+10200+5245+1120+3425+3320+2540+17190+1450+5025+5155+2215+6885+7080+1755+500+4335+5310</f>
        <v>111265</v>
      </c>
      <c r="D18" s="342"/>
      <c r="E18" s="342"/>
      <c r="F18" s="342"/>
      <c r="G18" s="379">
        <f t="shared" si="0"/>
        <v>111265</v>
      </c>
      <c r="H18" s="332"/>
      <c r="I18" s="332"/>
    </row>
    <row r="19" spans="1:9" s="329" customFormat="1" ht="14.25">
      <c r="A19" s="343" t="s">
        <v>152</v>
      </c>
      <c r="B19" s="83"/>
      <c r="C19" s="344">
        <f>250+40+200+250+150+200+600+50+200+200</f>
        <v>2140</v>
      </c>
      <c r="D19" s="342"/>
      <c r="E19" s="342"/>
      <c r="F19" s="342"/>
      <c r="G19" s="379">
        <f t="shared" si="0"/>
        <v>2140</v>
      </c>
      <c r="H19" s="332"/>
      <c r="I19" s="332"/>
    </row>
    <row r="20" spans="1:9" s="329" customFormat="1" ht="14.25">
      <c r="A20" s="343" t="s">
        <v>156</v>
      </c>
      <c r="B20" s="83"/>
      <c r="C20" s="344">
        <v>100</v>
      </c>
      <c r="D20" s="342"/>
      <c r="E20" s="342"/>
      <c r="F20" s="342"/>
      <c r="G20" s="379">
        <f t="shared" si="0"/>
        <v>100</v>
      </c>
      <c r="H20" s="332"/>
      <c r="I20" s="332"/>
    </row>
    <row r="21" spans="1:9" s="329" customFormat="1" ht="14.25">
      <c r="A21" s="343" t="s">
        <v>194</v>
      </c>
      <c r="B21" s="342"/>
      <c r="C21" s="342">
        <f>3900+300+3000+4950+1900+2900+3375+3975+2400+2300+7000+4500+3675+2500+100+2800+7700</f>
        <v>57275</v>
      </c>
      <c r="D21" s="342"/>
      <c r="E21" s="342"/>
      <c r="F21" s="342"/>
      <c r="G21" s="379">
        <f t="shared" si="0"/>
        <v>57275</v>
      </c>
      <c r="H21" s="332"/>
      <c r="I21" s="332"/>
    </row>
    <row r="22" spans="1:9" s="335" customFormat="1" ht="14.25">
      <c r="A22" s="343" t="s">
        <v>168</v>
      </c>
      <c r="B22" s="342"/>
      <c r="C22" s="382">
        <v>101530.2</v>
      </c>
      <c r="D22" s="343"/>
      <c r="E22" s="342"/>
      <c r="F22" s="342"/>
      <c r="G22" s="379">
        <f t="shared" si="0"/>
        <v>101530.2</v>
      </c>
      <c r="H22" s="334"/>
      <c r="I22" s="334"/>
    </row>
    <row r="23" spans="1:9" ht="14.25">
      <c r="A23" s="343" t="s">
        <v>184</v>
      </c>
      <c r="B23" s="83"/>
      <c r="C23" s="344">
        <f>24639.25+24639.26</f>
        <v>49278.509999999995</v>
      </c>
      <c r="D23" s="342"/>
      <c r="E23" s="342"/>
      <c r="F23" s="342"/>
      <c r="G23" s="379">
        <f t="shared" si="0"/>
        <v>49278.509999999995</v>
      </c>
      <c r="H23" s="370"/>
      <c r="I23" s="10"/>
    </row>
    <row r="24" spans="1:9" ht="14.25">
      <c r="A24" s="343" t="s">
        <v>280</v>
      </c>
      <c r="B24" s="83"/>
      <c r="C24" s="344"/>
      <c r="D24" s="342"/>
      <c r="E24" s="342"/>
      <c r="F24" s="342">
        <f>950+4000+603.3</f>
        <v>5553.3</v>
      </c>
      <c r="G24" s="379">
        <f>+F24</f>
        <v>5553.3</v>
      </c>
      <c r="H24" s="370"/>
      <c r="I24" s="10"/>
    </row>
    <row r="25" spans="1:9" ht="14.25">
      <c r="A25" s="343" t="s">
        <v>281</v>
      </c>
      <c r="B25" s="83"/>
      <c r="C25" s="344"/>
      <c r="D25" s="342"/>
      <c r="E25" s="342"/>
      <c r="F25" s="342"/>
      <c r="G25" s="379">
        <v>6436.69</v>
      </c>
      <c r="H25" s="370"/>
      <c r="I25" s="10"/>
    </row>
    <row r="26" spans="1:9" ht="15" thickBot="1">
      <c r="A26" s="343" t="s">
        <v>252</v>
      </c>
      <c r="B26" s="83"/>
      <c r="C26" s="344">
        <f>700+1000+500+300+850+250</f>
        <v>3600</v>
      </c>
      <c r="D26" s="342"/>
      <c r="E26" s="342"/>
      <c r="F26" s="342"/>
      <c r="G26" s="379">
        <f t="shared" si="0"/>
        <v>3600</v>
      </c>
      <c r="H26" s="10"/>
      <c r="I26" s="10"/>
    </row>
    <row r="27" spans="1:10" ht="15" thickBot="1">
      <c r="A27" s="175" t="s">
        <v>53</v>
      </c>
      <c r="B27" s="177">
        <f>SUM(B15:B26)</f>
        <v>42660</v>
      </c>
      <c r="C27" s="177">
        <f>SUM(C6:C26)</f>
        <v>1905373.71</v>
      </c>
      <c r="D27" s="177">
        <f>SUM(D7:D26)</f>
        <v>0</v>
      </c>
      <c r="E27" s="177">
        <f>SUM(E7:E26)</f>
        <v>7195130.91</v>
      </c>
      <c r="F27" s="177">
        <f>SUM(F7:F26)</f>
        <v>6153.3</v>
      </c>
      <c r="G27" s="177">
        <f>SUM(G6:G26)</f>
        <v>9155754.61</v>
      </c>
      <c r="H27" s="10"/>
      <c r="I27" s="10"/>
      <c r="J27" s="22"/>
    </row>
    <row r="28" spans="1:10" ht="38.25">
      <c r="A28" s="393" t="s">
        <v>254</v>
      </c>
      <c r="B28" s="342">
        <v>207.75</v>
      </c>
      <c r="C28" s="345"/>
      <c r="D28" s="341"/>
      <c r="E28" s="341"/>
      <c r="F28" s="341"/>
      <c r="G28" s="342">
        <f>+B28</f>
        <v>207.75</v>
      </c>
      <c r="H28" s="10"/>
      <c r="I28" s="10"/>
      <c r="J28" s="22"/>
    </row>
    <row r="29" spans="1:10" s="427" customFormat="1" ht="25.5">
      <c r="A29" s="393" t="s">
        <v>263</v>
      </c>
      <c r="B29" s="424">
        <v>1465917.35</v>
      </c>
      <c r="C29" s="422"/>
      <c r="D29" s="423"/>
      <c r="E29" s="423"/>
      <c r="F29" s="423"/>
      <c r="G29" s="424">
        <f>+B29</f>
        <v>1465917.35</v>
      </c>
      <c r="H29" s="425"/>
      <c r="I29" s="425"/>
      <c r="J29" s="426"/>
    </row>
    <row r="30" spans="1:10" s="427" customFormat="1" ht="14.25">
      <c r="A30" s="393" t="s">
        <v>256</v>
      </c>
      <c r="B30" s="424"/>
      <c r="C30" s="422">
        <v>114488.32</v>
      </c>
      <c r="D30" s="423"/>
      <c r="E30" s="423"/>
      <c r="F30" s="423"/>
      <c r="G30" s="424">
        <f>+C30</f>
        <v>114488.32</v>
      </c>
      <c r="H30" s="425"/>
      <c r="I30" s="425"/>
      <c r="J30" s="426"/>
    </row>
    <row r="31" spans="1:10" s="427" customFormat="1" ht="14.25">
      <c r="A31" s="393" t="s">
        <v>259</v>
      </c>
      <c r="B31" s="424"/>
      <c r="C31" s="422">
        <v>152831.24</v>
      </c>
      <c r="D31" s="423"/>
      <c r="E31" s="423"/>
      <c r="F31" s="423"/>
      <c r="G31" s="424">
        <f>+C31</f>
        <v>152831.24</v>
      </c>
      <c r="H31" s="425"/>
      <c r="I31" s="425"/>
      <c r="J31" s="426"/>
    </row>
    <row r="32" spans="1:10" s="427" customFormat="1" ht="14.25">
      <c r="A32" s="393" t="s">
        <v>257</v>
      </c>
      <c r="B32" s="424"/>
      <c r="C32" s="422">
        <v>288139.29</v>
      </c>
      <c r="D32" s="423"/>
      <c r="E32" s="423"/>
      <c r="F32" s="423"/>
      <c r="G32" s="424">
        <f>+C32</f>
        <v>288139.29</v>
      </c>
      <c r="H32" s="425"/>
      <c r="I32" s="425"/>
      <c r="J32" s="426"/>
    </row>
    <row r="33" spans="1:10" s="427" customFormat="1" ht="14.25">
      <c r="A33" s="393" t="s">
        <v>258</v>
      </c>
      <c r="B33" s="424"/>
      <c r="C33" s="422">
        <v>221156.49</v>
      </c>
      <c r="D33" s="423"/>
      <c r="E33" s="423"/>
      <c r="F33" s="423"/>
      <c r="G33" s="424">
        <f>+C33</f>
        <v>221156.49</v>
      </c>
      <c r="H33" s="425"/>
      <c r="I33" s="425"/>
      <c r="J33" s="426"/>
    </row>
    <row r="34" spans="1:10" s="427" customFormat="1" ht="14.25">
      <c r="A34" s="393" t="s">
        <v>279</v>
      </c>
      <c r="B34" s="424"/>
      <c r="C34" s="422">
        <v>252947.89</v>
      </c>
      <c r="D34" s="423"/>
      <c r="E34" s="423"/>
      <c r="F34" s="423"/>
      <c r="G34" s="424">
        <f>+C34</f>
        <v>252947.89</v>
      </c>
      <c r="H34" s="425"/>
      <c r="I34" s="425"/>
      <c r="J34" s="426"/>
    </row>
    <row r="35" spans="1:9" ht="15" thickBot="1">
      <c r="A35" s="343" t="s">
        <v>149</v>
      </c>
      <c r="B35" s="342">
        <v>630458.68</v>
      </c>
      <c r="C35" s="344"/>
      <c r="D35" s="344"/>
      <c r="E35" s="344"/>
      <c r="F35" s="344"/>
      <c r="G35" s="344">
        <f>+B35</f>
        <v>630458.68</v>
      </c>
      <c r="H35" s="10"/>
      <c r="I35" s="10"/>
    </row>
    <row r="36" spans="1:9" ht="15.75" thickBot="1">
      <c r="A36" s="175" t="s">
        <v>86</v>
      </c>
      <c r="B36" s="177">
        <f aca="true" t="shared" si="1" ref="B36:G36">SUM(B27:B35)</f>
        <v>2139243.7800000003</v>
      </c>
      <c r="C36" s="177">
        <f t="shared" si="1"/>
        <v>2934936.94</v>
      </c>
      <c r="D36" s="177">
        <f t="shared" si="1"/>
        <v>0</v>
      </c>
      <c r="E36" s="177">
        <f t="shared" si="1"/>
        <v>7195130.91</v>
      </c>
      <c r="F36" s="177">
        <f t="shared" si="1"/>
        <v>6153.3</v>
      </c>
      <c r="G36" s="177">
        <f t="shared" si="1"/>
        <v>12281901.62</v>
      </c>
      <c r="H36" s="16"/>
      <c r="I36" s="16"/>
    </row>
    <row r="37" spans="1:9" ht="14.25">
      <c r="A37" s="169"/>
      <c r="B37" s="170"/>
      <c r="C37" s="169"/>
      <c r="D37" s="169"/>
      <c r="E37" s="169"/>
      <c r="F37" s="169"/>
      <c r="G37" s="171"/>
      <c r="H37" s="5"/>
      <c r="I37" s="5"/>
    </row>
    <row r="38" spans="1:9" ht="14.25">
      <c r="A38" s="9"/>
      <c r="B38" s="9"/>
      <c r="C38" s="405"/>
      <c r="D38" s="9"/>
      <c r="E38" s="9"/>
      <c r="F38" s="9"/>
      <c r="G38" s="11"/>
      <c r="H38" s="5"/>
      <c r="I38" s="5"/>
    </row>
    <row r="39" spans="1:9" ht="15">
      <c r="A39" s="9"/>
      <c r="B39" s="9"/>
      <c r="C39" s="9"/>
      <c r="D39" s="9"/>
      <c r="E39" s="9"/>
      <c r="F39" s="9"/>
      <c r="G39" s="11"/>
      <c r="H39" s="16"/>
      <c r="I39" s="16"/>
    </row>
    <row r="40" spans="1:9" ht="15">
      <c r="A40" s="9"/>
      <c r="B40" s="9"/>
      <c r="C40" s="9"/>
      <c r="D40" s="9"/>
      <c r="E40" s="9"/>
      <c r="F40" s="9"/>
      <c r="G40" s="15"/>
      <c r="H40" s="16"/>
      <c r="I40" s="16"/>
    </row>
    <row r="41" spans="1:9" ht="15">
      <c r="A41" s="9"/>
      <c r="B41" s="9"/>
      <c r="C41" s="9"/>
      <c r="D41" s="9"/>
      <c r="E41" s="9"/>
      <c r="F41" s="9"/>
      <c r="G41" s="15"/>
      <c r="H41" s="5"/>
      <c r="I41" s="5"/>
    </row>
    <row r="42" spans="1:9" ht="15">
      <c r="A42" s="9"/>
      <c r="B42" s="9"/>
      <c r="C42" s="9"/>
      <c r="D42" s="9"/>
      <c r="E42" s="9"/>
      <c r="F42" s="9"/>
      <c r="G42" s="15"/>
      <c r="H42" s="16"/>
      <c r="I42" s="16"/>
    </row>
    <row r="43" spans="1:9" ht="15">
      <c r="A43" s="9"/>
      <c r="B43" s="9"/>
      <c r="C43" s="9"/>
      <c r="D43" s="9"/>
      <c r="E43" s="9"/>
      <c r="F43" s="9"/>
      <c r="G43" s="15"/>
      <c r="H43" s="5"/>
      <c r="I43" s="5"/>
    </row>
    <row r="44" spans="1:9" ht="15">
      <c r="A44" s="9"/>
      <c r="B44" s="9"/>
      <c r="C44" s="9"/>
      <c r="D44" s="9"/>
      <c r="E44" s="9"/>
      <c r="F44" s="9"/>
      <c r="G44" s="11"/>
      <c r="H44" s="16"/>
      <c r="I44" s="16"/>
    </row>
    <row r="45" spans="1:9" ht="14.25">
      <c r="A45" s="9"/>
      <c r="B45" s="9"/>
      <c r="C45" s="9"/>
      <c r="D45" s="9"/>
      <c r="E45" s="9"/>
      <c r="F45" s="9"/>
      <c r="G45" s="11"/>
      <c r="H45" s="5"/>
      <c r="I45" s="5"/>
    </row>
    <row r="46" spans="1:9" ht="14.25">
      <c r="A46" s="9"/>
      <c r="B46" s="9"/>
      <c r="C46" s="9"/>
      <c r="D46" s="9"/>
      <c r="E46" s="9"/>
      <c r="F46" s="9"/>
      <c r="G46" s="11"/>
      <c r="H46" s="5"/>
      <c r="I46" s="5"/>
    </row>
    <row r="47" spans="1:9" ht="14.25">
      <c r="A47" s="9"/>
      <c r="B47" s="9"/>
      <c r="C47" s="9"/>
      <c r="D47" s="9"/>
      <c r="E47" s="9"/>
      <c r="F47" s="9"/>
      <c r="G47" s="11"/>
      <c r="H47" s="5"/>
      <c r="I47" s="5"/>
    </row>
    <row r="48" spans="1:9" ht="15">
      <c r="A48" s="9"/>
      <c r="B48" s="9"/>
      <c r="C48" s="9"/>
      <c r="D48" s="9"/>
      <c r="E48" s="9"/>
      <c r="F48" s="9"/>
      <c r="G48" s="15"/>
      <c r="H48" s="16"/>
      <c r="I48" s="16"/>
    </row>
    <row r="49" spans="1:9" ht="15">
      <c r="A49" s="9"/>
      <c r="B49" s="9"/>
      <c r="C49" s="9"/>
      <c r="D49" s="9"/>
      <c r="E49" s="9"/>
      <c r="F49" s="9"/>
      <c r="G49" s="15"/>
      <c r="H49" s="16"/>
      <c r="I49" s="16"/>
    </row>
    <row r="50" spans="1:9" ht="14.25">
      <c r="A50" s="9"/>
      <c r="B50" s="9"/>
      <c r="C50" s="9"/>
      <c r="D50" s="9"/>
      <c r="E50" s="9"/>
      <c r="F50" s="9"/>
      <c r="G50" s="10"/>
      <c r="H50" s="5"/>
      <c r="I50" s="5"/>
    </row>
    <row r="51" spans="1:9" ht="15">
      <c r="A51" s="434"/>
      <c r="B51" s="434"/>
      <c r="C51" s="434"/>
      <c r="D51" s="434"/>
      <c r="E51" s="434"/>
      <c r="F51" s="434"/>
      <c r="G51" s="6"/>
      <c r="H51" s="16"/>
      <c r="I51" s="16"/>
    </row>
    <row r="52" spans="1:9" ht="15">
      <c r="A52" s="434"/>
      <c r="B52" s="434"/>
      <c r="C52" s="434"/>
      <c r="D52" s="434"/>
      <c r="E52" s="434"/>
      <c r="F52" s="434"/>
      <c r="G52" s="16"/>
      <c r="H52" s="16"/>
      <c r="I52" s="16"/>
    </row>
    <row r="53" spans="1:9" ht="15">
      <c r="A53" s="12"/>
      <c r="B53" s="12"/>
      <c r="C53" s="12"/>
      <c r="D53" s="12"/>
      <c r="E53" s="12"/>
      <c r="F53" s="12"/>
      <c r="G53" s="16"/>
      <c r="H53" s="16"/>
      <c r="I53" s="16"/>
    </row>
    <row r="54" spans="1:9" ht="14.25">
      <c r="A54" s="435"/>
      <c r="B54" s="435"/>
      <c r="C54" s="435"/>
      <c r="D54" s="435"/>
      <c r="E54" s="435"/>
      <c r="F54" s="435"/>
      <c r="G54" s="435"/>
      <c r="H54" s="435"/>
      <c r="I54" s="435"/>
    </row>
    <row r="55" spans="1:9" ht="15" customHeight="1">
      <c r="A55" s="436"/>
      <c r="B55" s="436"/>
      <c r="C55" s="436"/>
      <c r="D55" s="436"/>
      <c r="E55" s="436"/>
      <c r="F55" s="436"/>
      <c r="G55" s="436"/>
      <c r="H55" s="436"/>
      <c r="I55" s="436"/>
    </row>
    <row r="56" spans="1:9" ht="14.25" customHeight="1">
      <c r="A56" s="434"/>
      <c r="B56" s="434"/>
      <c r="C56" s="434"/>
      <c r="D56" s="434"/>
      <c r="E56" s="434"/>
      <c r="F56" s="434"/>
      <c r="G56" s="10"/>
      <c r="H56" s="5"/>
      <c r="I56" s="5"/>
    </row>
    <row r="57" spans="1:9" ht="12.75">
      <c r="A57" s="6"/>
      <c r="B57" s="6"/>
      <c r="C57" s="6"/>
      <c r="D57" s="6"/>
      <c r="E57" s="6"/>
      <c r="F57" s="6"/>
      <c r="G57" s="6"/>
      <c r="H57" s="6"/>
      <c r="I57" s="6"/>
    </row>
    <row r="58" spans="1:10" ht="14.25">
      <c r="A58" s="9"/>
      <c r="B58" s="9"/>
      <c r="C58" s="9"/>
      <c r="D58" s="9"/>
      <c r="E58" s="9"/>
      <c r="F58" s="9"/>
      <c r="G58" s="10"/>
      <c r="H58" s="5"/>
      <c r="I58" s="5"/>
      <c r="J58" s="6"/>
    </row>
    <row r="59" spans="1:10" ht="14.25">
      <c r="A59" s="435"/>
      <c r="B59" s="435"/>
      <c r="C59" s="435"/>
      <c r="D59" s="435"/>
      <c r="E59" s="435"/>
      <c r="F59" s="435"/>
      <c r="G59" s="435"/>
      <c r="H59" s="435"/>
      <c r="I59" s="435"/>
      <c r="J59" s="6"/>
    </row>
    <row r="60" spans="1:10" ht="15">
      <c r="A60" s="434"/>
      <c r="B60" s="434"/>
      <c r="C60" s="434"/>
      <c r="D60" s="434"/>
      <c r="E60" s="434"/>
      <c r="F60" s="434"/>
      <c r="G60" s="434"/>
      <c r="H60" s="434"/>
      <c r="I60" s="434"/>
      <c r="J60" s="6"/>
    </row>
    <row r="61" spans="1:10" ht="12.75">
      <c r="A61" s="438"/>
      <c r="B61" s="438"/>
      <c r="C61" s="438"/>
      <c r="D61" s="438"/>
      <c r="E61" s="438"/>
      <c r="F61" s="438"/>
      <c r="G61" s="438"/>
      <c r="H61" s="438"/>
      <c r="I61" s="438"/>
      <c r="J61" s="6"/>
    </row>
    <row r="62" spans="1:10" ht="12.75">
      <c r="A62" s="436"/>
      <c r="B62" s="436"/>
      <c r="C62" s="436"/>
      <c r="D62" s="436"/>
      <c r="E62" s="436"/>
      <c r="F62" s="436"/>
      <c r="G62" s="436"/>
      <c r="H62" s="436"/>
      <c r="I62" s="436"/>
      <c r="J62" s="6"/>
    </row>
    <row r="63" spans="1:10" ht="12.75">
      <c r="A63" s="6"/>
      <c r="B63" s="6"/>
      <c r="C63" s="6"/>
      <c r="D63" s="6"/>
      <c r="E63" s="6"/>
      <c r="F63" s="6"/>
      <c r="G63" s="6"/>
      <c r="H63" s="6"/>
      <c r="I63" s="2"/>
      <c r="J63" s="6"/>
    </row>
    <row r="64" spans="1:10" ht="12.75">
      <c r="A64" s="8"/>
      <c r="B64" s="6"/>
      <c r="C64" s="6"/>
      <c r="D64" s="6"/>
      <c r="E64" s="6"/>
      <c r="F64" s="6"/>
      <c r="G64" s="7"/>
      <c r="H64" s="7"/>
      <c r="I64" s="7"/>
      <c r="J64" s="6"/>
    </row>
    <row r="65" spans="1:10" ht="12.75">
      <c r="A65" s="8"/>
      <c r="B65" s="6"/>
      <c r="C65" s="6"/>
      <c r="D65" s="6"/>
      <c r="E65" s="6"/>
      <c r="F65" s="6"/>
      <c r="G65" s="8"/>
      <c r="H65" s="8"/>
      <c r="I65" s="8"/>
      <c r="J65" s="6"/>
    </row>
    <row r="66" spans="1:10" ht="12.75">
      <c r="A66" s="8"/>
      <c r="B66" s="3"/>
      <c r="C66" s="3"/>
      <c r="D66" s="3"/>
      <c r="E66" s="3"/>
      <c r="F66" s="3"/>
      <c r="G66" s="8"/>
      <c r="H66" s="8"/>
      <c r="I66" s="8"/>
      <c r="J66" s="6"/>
    </row>
    <row r="67" spans="1:10" ht="12.75">
      <c r="A67" s="8"/>
      <c r="B67" s="3"/>
      <c r="C67" s="3"/>
      <c r="D67" s="3"/>
      <c r="E67" s="3"/>
      <c r="F67" s="3"/>
      <c r="G67" s="8"/>
      <c r="H67" s="8"/>
      <c r="I67" s="8"/>
      <c r="J67" s="6"/>
    </row>
    <row r="68" spans="1:10" ht="12.75">
      <c r="A68" s="6"/>
      <c r="B68" s="6"/>
      <c r="C68" s="6"/>
      <c r="D68" s="6"/>
      <c r="E68" s="6"/>
      <c r="F68" s="6"/>
      <c r="G68" s="6"/>
      <c r="H68" s="8"/>
      <c r="I68" s="6"/>
      <c r="J68" s="6"/>
    </row>
    <row r="69" spans="1:10" ht="12.75">
      <c r="A69" s="441"/>
      <c r="B69" s="441"/>
      <c r="C69" s="441"/>
      <c r="D69" s="441"/>
      <c r="E69" s="441"/>
      <c r="F69" s="441"/>
      <c r="G69" s="436"/>
      <c r="H69" s="436"/>
      <c r="I69" s="436"/>
      <c r="J69" s="6"/>
    </row>
    <row r="70" spans="1:10" ht="12.75">
      <c r="A70" s="439"/>
      <c r="B70" s="439"/>
      <c r="C70" s="439"/>
      <c r="D70" s="439"/>
      <c r="E70" s="439"/>
      <c r="F70" s="439"/>
      <c r="G70" s="13"/>
      <c r="H70" s="13"/>
      <c r="I70" s="13"/>
      <c r="J70" s="6"/>
    </row>
    <row r="71" spans="1:10" ht="12.75">
      <c r="A71" s="440"/>
      <c r="B71" s="14"/>
      <c r="C71" s="14"/>
      <c r="D71" s="14"/>
      <c r="E71" s="14"/>
      <c r="F71" s="14"/>
      <c r="G71" s="439"/>
      <c r="H71" s="439"/>
      <c r="I71" s="439"/>
      <c r="J71" s="6"/>
    </row>
    <row r="72" spans="1:10" ht="12.75">
      <c r="A72" s="440"/>
      <c r="B72" s="14"/>
      <c r="C72" s="14"/>
      <c r="D72" s="14"/>
      <c r="E72" s="14"/>
      <c r="F72" s="14"/>
      <c r="G72" s="439"/>
      <c r="H72" s="439"/>
      <c r="I72" s="439"/>
      <c r="J72" s="6"/>
    </row>
    <row r="73" spans="1:10" ht="14.25">
      <c r="A73" s="9"/>
      <c r="B73" s="9"/>
      <c r="C73" s="9"/>
      <c r="D73" s="9"/>
      <c r="E73" s="9"/>
      <c r="F73" s="9"/>
      <c r="G73" s="10"/>
      <c r="H73" s="5"/>
      <c r="I73" s="5"/>
      <c r="J73" s="6"/>
    </row>
    <row r="74" spans="1:10" ht="14.25">
      <c r="A74" s="20"/>
      <c r="B74" s="20"/>
      <c r="C74" s="20"/>
      <c r="D74" s="20"/>
      <c r="E74" s="20"/>
      <c r="F74" s="20"/>
      <c r="G74" s="10"/>
      <c r="H74" s="5"/>
      <c r="I74" s="5"/>
      <c r="J74" s="6"/>
    </row>
    <row r="75" spans="1:10" ht="14.25">
      <c r="A75" s="9"/>
      <c r="B75" s="9"/>
      <c r="C75" s="9"/>
      <c r="D75" s="9"/>
      <c r="E75" s="9"/>
      <c r="F75" s="9"/>
      <c r="G75" s="10"/>
      <c r="H75" s="5"/>
      <c r="I75" s="5"/>
      <c r="J75" s="6"/>
    </row>
    <row r="76" spans="1:10" ht="15">
      <c r="A76" s="9"/>
      <c r="B76" s="9"/>
      <c r="C76" s="9"/>
      <c r="D76" s="9"/>
      <c r="E76" s="9"/>
      <c r="F76" s="9"/>
      <c r="G76" s="10"/>
      <c r="H76" s="16"/>
      <c r="I76" s="16"/>
      <c r="J76" s="6"/>
    </row>
    <row r="77" spans="1:10" ht="14.25">
      <c r="A77" s="9"/>
      <c r="B77" s="9"/>
      <c r="C77" s="9"/>
      <c r="D77" s="9"/>
      <c r="E77" s="9"/>
      <c r="F77" s="9"/>
      <c r="G77" s="10"/>
      <c r="H77" s="5"/>
      <c r="I77" s="5"/>
      <c r="J77" s="6"/>
    </row>
    <row r="78" spans="1:10" ht="14.25">
      <c r="A78" s="9"/>
      <c r="B78" s="9"/>
      <c r="C78" s="9"/>
      <c r="D78" s="9"/>
      <c r="E78" s="9"/>
      <c r="F78" s="9"/>
      <c r="G78" s="10"/>
      <c r="H78" s="5"/>
      <c r="I78" s="5"/>
      <c r="J78" s="6"/>
    </row>
    <row r="79" spans="1:10" ht="14.25">
      <c r="A79" s="9"/>
      <c r="B79" s="9"/>
      <c r="C79" s="9"/>
      <c r="D79" s="9"/>
      <c r="E79" s="9"/>
      <c r="F79" s="9"/>
      <c r="G79" s="10"/>
      <c r="H79" s="5"/>
      <c r="I79" s="5"/>
      <c r="J79" s="6"/>
    </row>
    <row r="80" spans="1:10" ht="0.75" customHeight="1">
      <c r="A80" s="9"/>
      <c r="B80" s="9"/>
      <c r="C80" s="9"/>
      <c r="D80" s="9"/>
      <c r="E80" s="9"/>
      <c r="F80" s="9"/>
      <c r="G80" s="10"/>
      <c r="H80" s="5"/>
      <c r="I80" s="5"/>
      <c r="J80" s="6"/>
    </row>
    <row r="81" spans="1:10" ht="15" hidden="1">
      <c r="A81" s="9"/>
      <c r="B81" s="9"/>
      <c r="C81" s="9"/>
      <c r="D81" s="9"/>
      <c r="E81" s="9"/>
      <c r="F81" s="9"/>
      <c r="G81" s="10"/>
      <c r="H81" s="16"/>
      <c r="I81" s="5"/>
      <c r="J81" s="6"/>
    </row>
    <row r="82" spans="1:10" ht="14.25" hidden="1">
      <c r="A82" s="9"/>
      <c r="B82" s="9"/>
      <c r="C82" s="9"/>
      <c r="D82" s="9"/>
      <c r="E82" s="9"/>
      <c r="F82" s="9"/>
      <c r="G82" s="10"/>
      <c r="H82" s="5"/>
      <c r="I82" s="5"/>
      <c r="J82" s="6"/>
    </row>
    <row r="83" spans="1:10" ht="14.25" hidden="1">
      <c r="A83" s="9"/>
      <c r="B83" s="9"/>
      <c r="C83" s="9"/>
      <c r="D83" s="9"/>
      <c r="E83" s="9"/>
      <c r="F83" s="9"/>
      <c r="G83" s="10"/>
      <c r="H83" s="5"/>
      <c r="I83" s="5"/>
      <c r="J83" s="6"/>
    </row>
    <row r="84" spans="1:10" ht="14.25" hidden="1">
      <c r="A84" s="9"/>
      <c r="B84" s="9"/>
      <c r="C84" s="9"/>
      <c r="D84" s="9"/>
      <c r="E84" s="9"/>
      <c r="F84" s="9"/>
      <c r="G84" s="10"/>
      <c r="H84" s="5"/>
      <c r="I84" s="5"/>
      <c r="J84" s="6"/>
    </row>
    <row r="85" spans="1:10" ht="15" hidden="1">
      <c r="A85" s="9"/>
      <c r="B85" s="9"/>
      <c r="C85" s="9"/>
      <c r="D85" s="9"/>
      <c r="E85" s="9"/>
      <c r="F85" s="9"/>
      <c r="G85" s="10"/>
      <c r="H85" s="16"/>
      <c r="I85" s="16"/>
      <c r="J85" s="6"/>
    </row>
    <row r="86" spans="1:10" ht="14.25" hidden="1">
      <c r="A86" s="9"/>
      <c r="B86" s="9"/>
      <c r="C86" s="9"/>
      <c r="D86" s="9"/>
      <c r="E86" s="9"/>
      <c r="F86" s="9"/>
      <c r="G86" s="10"/>
      <c r="H86" s="5"/>
      <c r="I86" s="6"/>
      <c r="J86" s="6"/>
    </row>
    <row r="87" spans="1:10" ht="14.25" hidden="1">
      <c r="A87" s="9"/>
      <c r="B87" s="9"/>
      <c r="C87" s="9"/>
      <c r="D87" s="9"/>
      <c r="E87" s="9"/>
      <c r="F87" s="9"/>
      <c r="G87" s="10"/>
      <c r="H87" s="5"/>
      <c r="I87" s="5"/>
      <c r="J87" s="6"/>
    </row>
    <row r="88" spans="1:10" ht="14.25">
      <c r="A88" s="9"/>
      <c r="B88" s="9"/>
      <c r="C88" s="9"/>
      <c r="D88" s="9"/>
      <c r="E88" s="9"/>
      <c r="F88" s="9"/>
      <c r="G88" s="10"/>
      <c r="H88" s="5"/>
      <c r="I88" s="5"/>
      <c r="J88" s="6"/>
    </row>
    <row r="89" spans="1:10" ht="14.25">
      <c r="A89" s="9"/>
      <c r="B89" s="9"/>
      <c r="C89" s="9"/>
      <c r="D89" s="9"/>
      <c r="E89" s="9"/>
      <c r="F89" s="9"/>
      <c r="G89" s="11"/>
      <c r="H89" s="5"/>
      <c r="I89" s="5"/>
      <c r="J89" s="6"/>
    </row>
    <row r="90" spans="1:10" ht="14.25">
      <c r="A90" s="9"/>
      <c r="B90" s="9"/>
      <c r="C90" s="9"/>
      <c r="D90" s="9"/>
      <c r="E90" s="9"/>
      <c r="F90" s="9"/>
      <c r="G90" s="11"/>
      <c r="H90" s="5"/>
      <c r="I90" s="5"/>
      <c r="J90" s="6"/>
    </row>
    <row r="91" spans="1:10" ht="12.7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2.7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2.7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2.7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2.7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2.7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4.25">
      <c r="A97" s="9"/>
      <c r="B97" s="9"/>
      <c r="C97" s="9"/>
      <c r="D97" s="9"/>
      <c r="E97" s="9"/>
      <c r="F97" s="9"/>
      <c r="G97" s="11"/>
      <c r="H97" s="5"/>
      <c r="I97" s="5"/>
      <c r="J97" s="6"/>
    </row>
    <row r="98" spans="1:9" ht="14.25">
      <c r="A98" s="9"/>
      <c r="B98" s="9"/>
      <c r="C98" s="9"/>
      <c r="D98" s="9"/>
      <c r="E98" s="9"/>
      <c r="F98" s="9"/>
      <c r="G98" s="11"/>
      <c r="H98" s="5"/>
      <c r="I98" s="5"/>
    </row>
    <row r="99" spans="1:9" ht="14.25">
      <c r="A99" s="9"/>
      <c r="B99" s="9"/>
      <c r="C99" s="9"/>
      <c r="D99" s="9"/>
      <c r="E99" s="9"/>
      <c r="F99" s="9"/>
      <c r="G99" s="11"/>
      <c r="H99" s="5"/>
      <c r="I99" s="5"/>
    </row>
  </sheetData>
  <sheetProtection/>
  <mergeCells count="23">
    <mergeCell ref="H71:H72"/>
    <mergeCell ref="A70:F70"/>
    <mergeCell ref="A71:A72"/>
    <mergeCell ref="I71:I72"/>
    <mergeCell ref="G71:G72"/>
    <mergeCell ref="A69:F69"/>
    <mergeCell ref="G69:I69"/>
    <mergeCell ref="A62:I62"/>
    <mergeCell ref="A59:F59"/>
    <mergeCell ref="A1:G1"/>
    <mergeCell ref="A2:G2"/>
    <mergeCell ref="A3:G3"/>
    <mergeCell ref="A56:F56"/>
    <mergeCell ref="A61:I61"/>
    <mergeCell ref="A60:F60"/>
    <mergeCell ref="A55:F55"/>
    <mergeCell ref="G59:I59"/>
    <mergeCell ref="A51:F51"/>
    <mergeCell ref="A52:F52"/>
    <mergeCell ref="A54:F54"/>
    <mergeCell ref="G60:I60"/>
    <mergeCell ref="G54:I54"/>
    <mergeCell ref="G55:I55"/>
  </mergeCells>
  <printOptions/>
  <pageMargins left="1.6141732283464567" right="0.15748031496062992" top="0.7874015748031497" bottom="0.15748031496062992" header="0" footer="0"/>
  <pageSetup horizontalDpi="600" verticalDpi="600" orientation="landscape" scale="95" r:id="rId1"/>
  <ignoredErrors>
    <ignoredError sqref="G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view="pageBreakPreview" zoomScaleSheetLayoutView="100" zoomScalePageLayoutView="0" workbookViewId="0" topLeftCell="A7">
      <selection activeCell="G23" sqref="G23"/>
    </sheetView>
  </sheetViews>
  <sheetFormatPr defaultColWidth="11.421875" defaultRowHeight="12.75"/>
  <cols>
    <col min="1" max="1" width="42.7109375" style="0" customWidth="1"/>
    <col min="2" max="2" width="14.421875" style="0" bestFit="1" customWidth="1"/>
    <col min="3" max="3" width="14.421875" style="0" customWidth="1"/>
    <col min="4" max="4" width="11.8515625" style="0" customWidth="1"/>
    <col min="5" max="5" width="14.7109375" style="0" bestFit="1" customWidth="1"/>
    <col min="6" max="6" width="14.421875" style="0" customWidth="1"/>
    <col min="7" max="7" width="15.57421875" style="0" bestFit="1" customWidth="1"/>
    <col min="8" max="8" width="17.421875" style="0" customWidth="1"/>
    <col min="9" max="9" width="15.28125" style="0" customWidth="1"/>
  </cols>
  <sheetData>
    <row r="1" spans="1:9" ht="12.75">
      <c r="A1" s="23"/>
      <c r="B1" s="23"/>
      <c r="C1" s="23"/>
      <c r="D1" s="23"/>
      <c r="E1" s="23"/>
      <c r="F1" s="23"/>
      <c r="G1" s="23"/>
      <c r="H1" s="23"/>
      <c r="I1" s="23"/>
    </row>
    <row r="2" spans="1:9" ht="12.75">
      <c r="A2" s="6"/>
      <c r="B2" s="6"/>
      <c r="C2" s="6"/>
      <c r="D2" s="6"/>
      <c r="E2" s="6"/>
      <c r="F2" s="6"/>
      <c r="G2" s="6"/>
      <c r="H2" s="21"/>
      <c r="I2" s="21"/>
    </row>
    <row r="3" spans="8:9" ht="12.75">
      <c r="H3" s="2"/>
      <c r="I3" s="2"/>
    </row>
    <row r="4" spans="8:9" ht="12.75">
      <c r="H4" s="7"/>
      <c r="I4" s="7"/>
    </row>
    <row r="5" spans="1:9" ht="23.25">
      <c r="A5" s="442" t="s">
        <v>47</v>
      </c>
      <c r="B5" s="442"/>
      <c r="C5" s="442"/>
      <c r="D5" s="442"/>
      <c r="E5" s="442"/>
      <c r="F5" s="442"/>
      <c r="G5" s="442"/>
      <c r="H5" s="8"/>
      <c r="I5" s="8"/>
    </row>
    <row r="6" spans="1:9" ht="18">
      <c r="A6" s="443" t="s">
        <v>54</v>
      </c>
      <c r="B6" s="443"/>
      <c r="C6" s="443"/>
      <c r="D6" s="443"/>
      <c r="E6" s="443"/>
      <c r="F6" s="443"/>
      <c r="G6" s="443"/>
      <c r="H6" s="8"/>
      <c r="I6" s="8"/>
    </row>
    <row r="7" spans="1:9" ht="18">
      <c r="A7" s="443" t="s">
        <v>236</v>
      </c>
      <c r="B7" s="443"/>
      <c r="C7" s="443"/>
      <c r="D7" s="443"/>
      <c r="E7" s="443"/>
      <c r="F7" s="443"/>
      <c r="G7" s="443"/>
      <c r="H7" s="8"/>
      <c r="I7" s="8"/>
    </row>
    <row r="8" spans="2:9" ht="13.5" thickBot="1">
      <c r="B8" s="26"/>
      <c r="C8" s="26"/>
      <c r="D8" s="26"/>
      <c r="E8" s="26"/>
      <c r="F8" s="26"/>
      <c r="G8" s="26"/>
      <c r="H8" s="8"/>
      <c r="I8" s="6"/>
    </row>
    <row r="9" spans="1:9" ht="15.75" thickBot="1">
      <c r="A9" s="117" t="s">
        <v>55</v>
      </c>
      <c r="B9" s="87" t="s">
        <v>50</v>
      </c>
      <c r="C9" s="174" t="s">
        <v>131</v>
      </c>
      <c r="D9" s="118" t="s">
        <v>137</v>
      </c>
      <c r="E9" s="118" t="s">
        <v>219</v>
      </c>
      <c r="F9" s="118" t="s">
        <v>130</v>
      </c>
      <c r="G9" s="119" t="s">
        <v>51</v>
      </c>
      <c r="H9" s="6"/>
      <c r="I9" s="6"/>
    </row>
    <row r="10" spans="1:9" ht="14.25">
      <c r="A10" s="406"/>
      <c r="B10" s="347"/>
      <c r="C10" s="348"/>
      <c r="D10" s="347"/>
      <c r="E10" s="349"/>
      <c r="F10" s="347"/>
      <c r="G10" s="350"/>
      <c r="H10" s="21"/>
      <c r="I10" s="21"/>
    </row>
    <row r="11" spans="1:9" ht="14.25">
      <c r="A11" s="231" t="s">
        <v>56</v>
      </c>
      <c r="B11" s="232">
        <v>30690</v>
      </c>
      <c r="C11" s="232"/>
      <c r="D11" s="232"/>
      <c r="E11" s="232">
        <v>98492.22</v>
      </c>
      <c r="F11" s="232"/>
      <c r="G11" s="232">
        <f>+F11+E11+D11+C11+B11</f>
        <v>129182.22</v>
      </c>
      <c r="H11" s="6"/>
      <c r="I11" s="73"/>
    </row>
    <row r="12" spans="1:9" ht="14.25">
      <c r="A12" s="231" t="s">
        <v>84</v>
      </c>
      <c r="B12" s="232">
        <v>308.77</v>
      </c>
      <c r="C12" s="232"/>
      <c r="D12" s="232"/>
      <c r="E12" s="232">
        <v>1022.77</v>
      </c>
      <c r="F12" s="232"/>
      <c r="G12" s="232">
        <f aca="true" t="shared" si="0" ref="G12:G24">+F12+E12+D12+C12+B12</f>
        <v>1331.54</v>
      </c>
      <c r="H12" s="13"/>
      <c r="I12" s="13"/>
    </row>
    <row r="13" spans="1:9" ht="15">
      <c r="A13" s="233" t="s">
        <v>85</v>
      </c>
      <c r="B13" s="340">
        <f aca="true" t="shared" si="1" ref="B13:G13">SUM(B11:B12)</f>
        <v>30998.77</v>
      </c>
      <c r="C13" s="340">
        <f t="shared" si="1"/>
        <v>0</v>
      </c>
      <c r="D13" s="340">
        <f t="shared" si="1"/>
        <v>0</v>
      </c>
      <c r="E13" s="340">
        <f t="shared" si="1"/>
        <v>99514.99</v>
      </c>
      <c r="F13" s="340">
        <f t="shared" si="1"/>
        <v>0</v>
      </c>
      <c r="G13" s="340">
        <f t="shared" si="1"/>
        <v>130513.76</v>
      </c>
      <c r="H13" s="13"/>
      <c r="I13" s="13"/>
    </row>
    <row r="14" spans="1:9" ht="14.25">
      <c r="A14" s="231" t="s">
        <v>134</v>
      </c>
      <c r="B14" s="232">
        <v>630458.68</v>
      </c>
      <c r="C14" s="232"/>
      <c r="D14" s="232"/>
      <c r="E14" s="232"/>
      <c r="F14" s="232"/>
      <c r="G14" s="232">
        <f t="shared" si="0"/>
        <v>630458.68</v>
      </c>
      <c r="H14" s="6"/>
      <c r="I14" s="6"/>
    </row>
    <row r="15" spans="1:9" ht="14.25">
      <c r="A15" s="231" t="s">
        <v>202</v>
      </c>
      <c r="B15" s="232"/>
      <c r="C15" s="232"/>
      <c r="D15" s="232"/>
      <c r="E15" s="232"/>
      <c r="F15" s="232">
        <v>630458.68</v>
      </c>
      <c r="G15" s="232">
        <f t="shared" si="0"/>
        <v>630458.68</v>
      </c>
      <c r="H15" s="6"/>
      <c r="I15" s="6"/>
    </row>
    <row r="16" spans="1:9" ht="14.25">
      <c r="A16" s="231" t="s">
        <v>132</v>
      </c>
      <c r="B16" s="232"/>
      <c r="C16" s="232"/>
      <c r="D16" s="232"/>
      <c r="E16" s="232"/>
      <c r="F16" s="232">
        <v>1213596.82</v>
      </c>
      <c r="G16" s="232">
        <f t="shared" si="0"/>
        <v>1213596.82</v>
      </c>
      <c r="H16" s="6"/>
      <c r="I16" s="6"/>
    </row>
    <row r="17" spans="1:9" ht="14.25">
      <c r="A17" s="231" t="s">
        <v>133</v>
      </c>
      <c r="B17" s="232"/>
      <c r="C17" s="232"/>
      <c r="D17" s="232"/>
      <c r="E17" s="232"/>
      <c r="F17" s="232">
        <v>2944403.18</v>
      </c>
      <c r="G17" s="232">
        <f t="shared" si="0"/>
        <v>2944403.18</v>
      </c>
      <c r="H17" s="6"/>
      <c r="I17" s="6"/>
    </row>
    <row r="18" spans="1:9" ht="14.25">
      <c r="A18" s="231" t="s">
        <v>135</v>
      </c>
      <c r="B18" s="232"/>
      <c r="C18" s="232"/>
      <c r="D18" s="232"/>
      <c r="E18" s="232"/>
      <c r="F18" s="232">
        <v>475175.51</v>
      </c>
      <c r="G18" s="232">
        <f t="shared" si="0"/>
        <v>475175.51</v>
      </c>
      <c r="H18" s="42"/>
      <c r="I18" s="6"/>
    </row>
    <row r="19" spans="1:9" ht="14.25">
      <c r="A19" s="231" t="s">
        <v>169</v>
      </c>
      <c r="B19" s="232"/>
      <c r="C19" s="232"/>
      <c r="D19" s="232"/>
      <c r="E19" s="396"/>
      <c r="F19" s="232">
        <v>67412.82</v>
      </c>
      <c r="G19" s="232">
        <f t="shared" si="0"/>
        <v>67412.82</v>
      </c>
      <c r="H19" s="6"/>
      <c r="I19" s="6"/>
    </row>
    <row r="20" spans="1:9" ht="14.25">
      <c r="A20" s="231" t="s">
        <v>188</v>
      </c>
      <c r="B20" s="50"/>
      <c r="C20" s="428">
        <v>252947.89</v>
      </c>
      <c r="D20" s="50"/>
      <c r="E20" s="50"/>
      <c r="F20" s="351"/>
      <c r="G20" s="232">
        <f t="shared" si="0"/>
        <v>252947.89</v>
      </c>
      <c r="H20" s="6"/>
      <c r="I20" s="6"/>
    </row>
    <row r="21" spans="1:9" ht="14.25">
      <c r="A21" s="231" t="s">
        <v>189</v>
      </c>
      <c r="B21" s="50"/>
      <c r="C21" s="428">
        <v>2899479.1</v>
      </c>
      <c r="D21" s="50"/>
      <c r="E21" s="50"/>
      <c r="F21" s="352"/>
      <c r="G21" s="232">
        <f t="shared" si="0"/>
        <v>2899479.1</v>
      </c>
      <c r="H21" s="6"/>
      <c r="I21" s="6"/>
    </row>
    <row r="22" spans="1:9" ht="14.25">
      <c r="A22" s="231" t="s">
        <v>279</v>
      </c>
      <c r="B22" s="50"/>
      <c r="C22" s="428">
        <v>252947.89</v>
      </c>
      <c r="D22" s="50"/>
      <c r="E22" s="50"/>
      <c r="F22" s="352"/>
      <c r="G22" s="232">
        <f>+C22</f>
        <v>252947.89</v>
      </c>
      <c r="H22" s="6"/>
      <c r="I22" s="6"/>
    </row>
    <row r="23" spans="1:9" ht="14.25">
      <c r="A23" s="231" t="s">
        <v>255</v>
      </c>
      <c r="B23" s="50"/>
      <c r="C23" s="428">
        <v>825</v>
      </c>
      <c r="D23" s="50"/>
      <c r="E23" s="50"/>
      <c r="F23" s="352"/>
      <c r="G23" s="232">
        <f>+C23</f>
        <v>825</v>
      </c>
      <c r="H23" s="6"/>
      <c r="I23" s="6"/>
    </row>
    <row r="24" spans="1:9" ht="15" thickBot="1">
      <c r="A24" s="231" t="s">
        <v>167</v>
      </c>
      <c r="B24" s="232"/>
      <c r="C24" s="232">
        <v>5017.75</v>
      </c>
      <c r="D24" s="232"/>
      <c r="E24" s="232"/>
      <c r="F24" s="232"/>
      <c r="G24" s="232">
        <f t="shared" si="0"/>
        <v>5017.75</v>
      </c>
      <c r="H24" s="75"/>
      <c r="I24" s="3"/>
    </row>
    <row r="25" spans="1:9" ht="15.75" thickBot="1">
      <c r="A25" s="407" t="s">
        <v>51</v>
      </c>
      <c r="B25" s="408">
        <f aca="true" t="shared" si="2" ref="B25:G25">SUM(B13:B24)</f>
        <v>661457.4500000001</v>
      </c>
      <c r="C25" s="408">
        <f t="shared" si="2"/>
        <v>3411217.6300000004</v>
      </c>
      <c r="D25" s="408">
        <f t="shared" si="2"/>
        <v>0</v>
      </c>
      <c r="E25" s="408">
        <f t="shared" si="2"/>
        <v>99514.99</v>
      </c>
      <c r="F25" s="408">
        <f t="shared" si="2"/>
        <v>5331047.01</v>
      </c>
      <c r="G25" s="408">
        <f t="shared" si="2"/>
        <v>9503237.080000002</v>
      </c>
      <c r="H25" s="86"/>
      <c r="I25" s="24"/>
    </row>
    <row r="26" spans="1:9" ht="12.75">
      <c r="A26" s="27"/>
      <c r="B26" s="83"/>
      <c r="C26" s="83"/>
      <c r="D26" s="83"/>
      <c r="E26" s="83"/>
      <c r="F26" s="83"/>
      <c r="G26" s="84"/>
      <c r="H26" s="86"/>
      <c r="I26" s="86"/>
    </row>
    <row r="27" spans="1:9" ht="12.75">
      <c r="A27" s="27"/>
      <c r="B27" s="41"/>
      <c r="C27" s="41"/>
      <c r="D27" s="41"/>
      <c r="E27" s="41"/>
      <c r="F27" s="41"/>
      <c r="G27" s="29"/>
      <c r="H27" s="6"/>
      <c r="I27" s="3"/>
    </row>
    <row r="28" spans="1:9" ht="12.75">
      <c r="A28" s="27"/>
      <c r="B28" s="25"/>
      <c r="C28" s="25"/>
      <c r="D28" s="25"/>
      <c r="E28" s="25"/>
      <c r="F28" s="25"/>
      <c r="G28" s="29"/>
      <c r="H28" s="6"/>
      <c r="I28" s="6"/>
    </row>
    <row r="29" spans="8:9" ht="15">
      <c r="H29" s="16"/>
      <c r="I29" s="16"/>
    </row>
    <row r="30" spans="8:9" ht="15">
      <c r="H30" s="16"/>
      <c r="I30" s="16"/>
    </row>
    <row r="31" spans="3:9" ht="15">
      <c r="C31" s="22"/>
      <c r="H31" s="16"/>
      <c r="I31" s="16"/>
    </row>
    <row r="32" spans="8:9" ht="15">
      <c r="H32" s="16"/>
      <c r="I32" s="16"/>
    </row>
    <row r="33" spans="8:9" ht="14.25">
      <c r="H33" s="5"/>
      <c r="I33" s="5"/>
    </row>
    <row r="34" spans="8:9" ht="14.25">
      <c r="H34" s="5"/>
      <c r="I34" s="5"/>
    </row>
    <row r="35" spans="8:9" ht="14.25">
      <c r="H35" s="5"/>
      <c r="I35" s="5"/>
    </row>
    <row r="36" spans="1:9" ht="15">
      <c r="A36" s="3"/>
      <c r="B36" s="3"/>
      <c r="C36" s="3"/>
      <c r="D36" s="3"/>
      <c r="E36" s="3"/>
      <c r="F36" s="3"/>
      <c r="G36" s="6"/>
      <c r="H36" s="16"/>
      <c r="I36" s="16"/>
    </row>
    <row r="37" spans="1:9" ht="14.25">
      <c r="A37" s="3"/>
      <c r="B37" s="3"/>
      <c r="C37" s="3"/>
      <c r="D37" s="3"/>
      <c r="E37" s="3"/>
      <c r="F37" s="3"/>
      <c r="H37" s="5"/>
      <c r="I37" s="5"/>
    </row>
    <row r="38" spans="1:9" ht="15">
      <c r="A38" s="9"/>
      <c r="B38" s="9"/>
      <c r="C38" s="9"/>
      <c r="D38" s="9"/>
      <c r="E38" s="9"/>
      <c r="F38" s="9"/>
      <c r="G38" s="15"/>
      <c r="H38" s="5"/>
      <c r="I38" s="5"/>
    </row>
    <row r="39" spans="1:9" ht="14.25">
      <c r="A39" s="9"/>
      <c r="B39" s="9"/>
      <c r="C39" s="9"/>
      <c r="D39" s="9"/>
      <c r="E39" s="9"/>
      <c r="F39" s="9"/>
      <c r="G39" s="10"/>
      <c r="H39" s="5"/>
      <c r="I39" s="5"/>
    </row>
    <row r="40" spans="1:9" ht="14.25">
      <c r="A40" s="9"/>
      <c r="B40" s="9"/>
      <c r="C40" s="9"/>
      <c r="D40" s="9"/>
      <c r="E40" s="9"/>
      <c r="F40" s="9"/>
      <c r="G40" s="10"/>
      <c r="H40" s="5"/>
      <c r="I40" s="5"/>
    </row>
    <row r="41" spans="1:9" ht="15">
      <c r="A41" s="9"/>
      <c r="B41" s="9"/>
      <c r="C41" s="9"/>
      <c r="D41" s="9"/>
      <c r="E41" s="9"/>
      <c r="F41" s="9"/>
      <c r="G41" s="15"/>
      <c r="H41" s="17"/>
      <c r="I41" s="18"/>
    </row>
    <row r="42" spans="1:9" ht="14.25">
      <c r="A42" s="9"/>
      <c r="B42" s="9"/>
      <c r="C42" s="9"/>
      <c r="D42" s="9"/>
      <c r="E42" s="9"/>
      <c r="F42" s="9"/>
      <c r="G42" s="10"/>
      <c r="H42" s="5"/>
      <c r="I42" s="5"/>
    </row>
    <row r="43" spans="1:9" ht="14.25">
      <c r="A43" s="9"/>
      <c r="B43" s="9"/>
      <c r="C43" s="9"/>
      <c r="D43" s="9"/>
      <c r="E43" s="9"/>
      <c r="F43" s="9"/>
      <c r="G43" s="10"/>
      <c r="H43" s="5"/>
      <c r="I43" s="5"/>
    </row>
    <row r="44" spans="1:9" ht="14.25">
      <c r="A44" s="9"/>
      <c r="B44" s="9"/>
      <c r="C44" s="9"/>
      <c r="D44" s="9"/>
      <c r="E44" s="9"/>
      <c r="F44" s="9"/>
      <c r="G44" s="10"/>
      <c r="H44" s="5"/>
      <c r="I44" s="5"/>
    </row>
    <row r="45" spans="1:9" ht="14.25">
      <c r="A45" s="9"/>
      <c r="B45" s="9"/>
      <c r="C45" s="9"/>
      <c r="D45" s="9"/>
      <c r="E45" s="9"/>
      <c r="F45" s="9"/>
      <c r="G45" s="10"/>
      <c r="H45" s="5"/>
      <c r="I45" s="5"/>
    </row>
    <row r="46" spans="1:9" ht="14.25">
      <c r="A46" s="9"/>
      <c r="B46" s="9"/>
      <c r="C46" s="9"/>
      <c r="D46" s="9"/>
      <c r="E46" s="9"/>
      <c r="F46" s="9"/>
      <c r="G46" s="10"/>
      <c r="H46" s="5"/>
      <c r="I46" s="5"/>
    </row>
    <row r="47" spans="1:9" ht="14.25">
      <c r="A47" s="9"/>
      <c r="B47" s="9"/>
      <c r="C47" s="9"/>
      <c r="D47" s="9"/>
      <c r="E47" s="9"/>
      <c r="F47" s="9"/>
      <c r="G47" s="10"/>
      <c r="H47" s="5"/>
      <c r="I47" s="5"/>
    </row>
    <row r="48" spans="1:9" ht="14.25">
      <c r="A48" s="9"/>
      <c r="B48" s="9"/>
      <c r="C48" s="9"/>
      <c r="D48" s="9"/>
      <c r="E48" s="9"/>
      <c r="F48" s="9"/>
      <c r="G48" s="10"/>
      <c r="H48" s="5"/>
      <c r="I48" s="5"/>
    </row>
    <row r="49" spans="1:9" ht="15">
      <c r="A49" s="9"/>
      <c r="B49" s="9"/>
      <c r="C49" s="9"/>
      <c r="D49" s="9"/>
      <c r="E49" s="9"/>
      <c r="F49" s="9"/>
      <c r="G49" s="10"/>
      <c r="H49" s="16"/>
      <c r="I49" s="16"/>
    </row>
    <row r="50" spans="1:9" ht="14.25">
      <c r="A50" s="9"/>
      <c r="B50" s="9"/>
      <c r="C50" s="9"/>
      <c r="D50" s="9"/>
      <c r="E50" s="9"/>
      <c r="F50" s="9"/>
      <c r="G50" s="10"/>
      <c r="H50" s="5"/>
      <c r="I50" s="5"/>
    </row>
    <row r="51" spans="1:9" ht="14.25">
      <c r="A51" s="9"/>
      <c r="B51" s="9"/>
      <c r="C51" s="9"/>
      <c r="D51" s="9"/>
      <c r="E51" s="9"/>
      <c r="F51" s="9"/>
      <c r="G51" s="10"/>
      <c r="H51" s="5"/>
      <c r="I51" s="5"/>
    </row>
    <row r="52" spans="1:9" ht="15">
      <c r="A52" s="9"/>
      <c r="B52" s="9"/>
      <c r="C52" s="9"/>
      <c r="D52" s="9"/>
      <c r="E52" s="9"/>
      <c r="F52" s="9"/>
      <c r="G52" s="10"/>
      <c r="H52" s="5"/>
      <c r="I52" s="16"/>
    </row>
    <row r="53" spans="1:9" ht="15">
      <c r="A53" s="9"/>
      <c r="B53" s="9"/>
      <c r="C53" s="9"/>
      <c r="D53" s="9"/>
      <c r="E53" s="9"/>
      <c r="F53" s="9"/>
      <c r="G53" s="10"/>
      <c r="H53" s="16"/>
      <c r="I53" s="16"/>
    </row>
    <row r="54" spans="1:9" ht="14.25">
      <c r="A54" s="9"/>
      <c r="B54" s="9"/>
      <c r="C54" s="9"/>
      <c r="D54" s="9"/>
      <c r="E54" s="9"/>
      <c r="F54" s="9"/>
      <c r="G54" s="10"/>
      <c r="H54" s="5"/>
      <c r="I54" s="5"/>
    </row>
    <row r="55" spans="1:9" ht="14.25">
      <c r="A55" s="9"/>
      <c r="B55" s="9"/>
      <c r="C55" s="9"/>
      <c r="D55" s="9"/>
      <c r="E55" s="9"/>
      <c r="F55" s="9"/>
      <c r="G55" s="10"/>
      <c r="H55" s="5"/>
      <c r="I55" s="5"/>
    </row>
    <row r="56" spans="1:9" ht="14.25">
      <c r="A56" s="9"/>
      <c r="B56" s="9"/>
      <c r="C56" s="9"/>
      <c r="D56" s="9"/>
      <c r="E56" s="9"/>
      <c r="F56" s="9"/>
      <c r="G56" s="10"/>
      <c r="H56" s="5"/>
      <c r="I56" s="5"/>
    </row>
    <row r="57" spans="1:9" ht="14.25">
      <c r="A57" s="9"/>
      <c r="B57" s="9"/>
      <c r="C57" s="9"/>
      <c r="D57" s="9"/>
      <c r="E57" s="9"/>
      <c r="F57" s="9"/>
      <c r="G57" s="10"/>
      <c r="H57" s="5"/>
      <c r="I57" s="5"/>
    </row>
    <row r="58" spans="1:9" ht="14.25">
      <c r="A58" s="9"/>
      <c r="B58" s="9"/>
      <c r="C58" s="9"/>
      <c r="D58" s="9"/>
      <c r="E58" s="9"/>
      <c r="F58" s="9"/>
      <c r="G58" s="10"/>
      <c r="H58" s="5"/>
      <c r="I58" s="5"/>
    </row>
    <row r="59" spans="1:9" ht="14.25">
      <c r="A59" s="9"/>
      <c r="B59" s="9"/>
      <c r="C59" s="9"/>
      <c r="D59" s="9"/>
      <c r="E59" s="9"/>
      <c r="F59" s="9"/>
      <c r="G59" s="10"/>
      <c r="H59" s="5"/>
      <c r="I59" s="5"/>
    </row>
    <row r="60" spans="1:9" ht="14.25">
      <c r="A60" s="9"/>
      <c r="B60" s="9"/>
      <c r="C60" s="9"/>
      <c r="D60" s="9"/>
      <c r="E60" s="9"/>
      <c r="F60" s="9"/>
      <c r="G60" s="10"/>
      <c r="H60" s="5"/>
      <c r="I60" s="5"/>
    </row>
    <row r="61" spans="1:9" ht="14.25">
      <c r="A61" s="9"/>
      <c r="B61" s="9"/>
      <c r="C61" s="9"/>
      <c r="D61" s="9"/>
      <c r="E61" s="9"/>
      <c r="F61" s="9"/>
      <c r="G61" s="10"/>
      <c r="H61" s="5"/>
      <c r="I61" s="5"/>
    </row>
    <row r="62" spans="1:9" ht="14.25">
      <c r="A62" s="9"/>
      <c r="B62" s="9"/>
      <c r="C62" s="9"/>
      <c r="D62" s="9"/>
      <c r="E62" s="9"/>
      <c r="F62" s="9"/>
      <c r="G62" s="10"/>
      <c r="H62" s="5"/>
      <c r="I62" s="5"/>
    </row>
    <row r="63" spans="1:9" ht="14.25">
      <c r="A63" s="9"/>
      <c r="B63" s="9"/>
      <c r="C63" s="9"/>
      <c r="D63" s="9"/>
      <c r="E63" s="9"/>
      <c r="F63" s="9"/>
      <c r="G63" s="10"/>
      <c r="H63" s="5"/>
      <c r="I63" s="5"/>
    </row>
    <row r="64" spans="1:9" ht="14.25">
      <c r="A64" s="9"/>
      <c r="B64" s="9"/>
      <c r="C64" s="9"/>
      <c r="D64" s="9"/>
      <c r="E64" s="9"/>
      <c r="F64" s="9"/>
      <c r="G64" s="10"/>
      <c r="H64" s="5"/>
      <c r="I64" s="5"/>
    </row>
    <row r="65" spans="1:9" ht="14.25">
      <c r="A65" s="9"/>
      <c r="B65" s="9"/>
      <c r="C65" s="9"/>
      <c r="D65" s="9"/>
      <c r="E65" s="9"/>
      <c r="F65" s="9"/>
      <c r="G65" s="10"/>
      <c r="H65" s="5"/>
      <c r="I65" s="5"/>
    </row>
    <row r="66" spans="1:9" ht="14.25">
      <c r="A66" s="9"/>
      <c r="B66" s="9"/>
      <c r="C66" s="9"/>
      <c r="D66" s="9"/>
      <c r="E66" s="9"/>
      <c r="F66" s="9"/>
      <c r="G66" s="10"/>
      <c r="H66" s="5"/>
      <c r="I66" s="5"/>
    </row>
    <row r="67" spans="1:9" ht="15">
      <c r="A67" s="9"/>
      <c r="B67" s="9"/>
      <c r="C67" s="9"/>
      <c r="D67" s="9"/>
      <c r="E67" s="9"/>
      <c r="F67" s="9"/>
      <c r="G67" s="10"/>
      <c r="H67" s="16"/>
      <c r="I67" s="16"/>
    </row>
    <row r="68" spans="1:9" ht="14.25">
      <c r="A68" s="9"/>
      <c r="B68" s="9"/>
      <c r="C68" s="9"/>
      <c r="D68" s="9"/>
      <c r="E68" s="9"/>
      <c r="F68" s="9"/>
      <c r="G68" s="10"/>
      <c r="H68" s="5"/>
      <c r="I68" s="5"/>
    </row>
    <row r="69" spans="1:9" ht="14.25">
      <c r="A69" s="9"/>
      <c r="B69" s="9"/>
      <c r="C69" s="9"/>
      <c r="D69" s="9"/>
      <c r="E69" s="9"/>
      <c r="F69" s="9"/>
      <c r="G69" s="10"/>
      <c r="H69" s="5"/>
      <c r="I69" s="5"/>
    </row>
    <row r="70" spans="1:9" ht="14.25">
      <c r="A70" s="9"/>
      <c r="B70" s="9"/>
      <c r="C70" s="9"/>
      <c r="D70" s="9"/>
      <c r="E70" s="9"/>
      <c r="F70" s="9"/>
      <c r="G70" s="10"/>
      <c r="H70" s="5"/>
      <c r="I70" s="5"/>
    </row>
    <row r="71" spans="1:9" ht="14.25">
      <c r="A71" s="9"/>
      <c r="B71" s="9"/>
      <c r="C71" s="9"/>
      <c r="D71" s="9"/>
      <c r="E71" s="9"/>
      <c r="F71" s="9"/>
      <c r="G71" s="10"/>
      <c r="H71" s="5"/>
      <c r="I71" s="5"/>
    </row>
    <row r="72" spans="1:9" ht="14.25">
      <c r="A72" s="9"/>
      <c r="B72" s="9"/>
      <c r="C72" s="9"/>
      <c r="D72" s="9"/>
      <c r="E72" s="9"/>
      <c r="F72" s="9"/>
      <c r="G72" s="10"/>
      <c r="H72" s="5"/>
      <c r="I72" s="5"/>
    </row>
    <row r="73" spans="1:9" ht="14.25">
      <c r="A73" s="9"/>
      <c r="B73" s="9"/>
      <c r="C73" s="9"/>
      <c r="D73" s="9"/>
      <c r="E73" s="9"/>
      <c r="F73" s="9"/>
      <c r="G73" s="10"/>
      <c r="H73" s="5"/>
      <c r="I73" s="5"/>
    </row>
    <row r="74" spans="1:9" ht="14.25">
      <c r="A74" s="9"/>
      <c r="B74" s="9"/>
      <c r="C74" s="9"/>
      <c r="D74" s="9"/>
      <c r="E74" s="9"/>
      <c r="F74" s="9"/>
      <c r="G74" s="10"/>
      <c r="H74" s="5"/>
      <c r="I74" s="5"/>
    </row>
    <row r="75" spans="1:9" ht="14.25">
      <c r="A75" s="9"/>
      <c r="B75" s="9"/>
      <c r="C75" s="9"/>
      <c r="D75" s="9"/>
      <c r="E75" s="9"/>
      <c r="F75" s="9"/>
      <c r="G75" s="10"/>
      <c r="H75" s="5"/>
      <c r="I75" s="5"/>
    </row>
    <row r="76" spans="1:9" ht="14.25">
      <c r="A76" s="6"/>
      <c r="B76" s="9"/>
      <c r="C76" s="9"/>
      <c r="D76" s="9"/>
      <c r="E76" s="9"/>
      <c r="F76" s="9"/>
      <c r="G76" s="10"/>
      <c r="H76" s="5"/>
      <c r="I76" s="5"/>
    </row>
    <row r="77" spans="1:9" ht="14.25">
      <c r="A77" s="9"/>
      <c r="B77" s="9"/>
      <c r="C77" s="9"/>
      <c r="D77" s="9"/>
      <c r="E77" s="9"/>
      <c r="F77" s="9"/>
      <c r="G77" s="10"/>
      <c r="H77" s="5"/>
      <c r="I77" s="5"/>
    </row>
    <row r="78" spans="1:9" ht="14.25">
      <c r="A78" s="9"/>
      <c r="B78" s="9"/>
      <c r="C78" s="9"/>
      <c r="D78" s="9"/>
      <c r="E78" s="9"/>
      <c r="F78" s="9"/>
      <c r="G78" s="10"/>
      <c r="H78" s="5"/>
      <c r="I78" s="5"/>
    </row>
    <row r="79" spans="1:9" ht="14.25">
      <c r="A79" s="9"/>
      <c r="B79" s="9"/>
      <c r="C79" s="9"/>
      <c r="D79" s="9"/>
      <c r="E79" s="9"/>
      <c r="F79" s="9"/>
      <c r="G79" s="10"/>
      <c r="H79" s="5"/>
      <c r="I79" s="5"/>
    </row>
    <row r="80" spans="1:9" ht="14.25">
      <c r="A80" s="9"/>
      <c r="B80" s="9"/>
      <c r="C80" s="9"/>
      <c r="D80" s="9"/>
      <c r="E80" s="9"/>
      <c r="F80" s="9"/>
      <c r="G80" s="10"/>
      <c r="H80" s="5"/>
      <c r="I80" s="5"/>
    </row>
    <row r="81" spans="1:9" ht="14.25">
      <c r="A81" s="9"/>
      <c r="B81" s="9"/>
      <c r="C81" s="9"/>
      <c r="D81" s="9"/>
      <c r="E81" s="9"/>
      <c r="F81" s="9"/>
      <c r="G81" s="10"/>
      <c r="H81" s="5"/>
      <c r="I81" s="5"/>
    </row>
    <row r="82" spans="1:9" ht="14.25">
      <c r="A82" s="9"/>
      <c r="B82" s="9"/>
      <c r="C82" s="9"/>
      <c r="D82" s="9"/>
      <c r="E82" s="9"/>
      <c r="F82" s="9"/>
      <c r="G82" s="10"/>
      <c r="H82" s="5"/>
      <c r="I82" s="5"/>
    </row>
    <row r="83" spans="1:9" ht="14.25">
      <c r="A83" s="9"/>
      <c r="B83" s="9"/>
      <c r="C83" s="9"/>
      <c r="D83" s="9"/>
      <c r="E83" s="9"/>
      <c r="F83" s="9"/>
      <c r="G83" s="10"/>
      <c r="H83" s="5"/>
      <c r="I83" s="5"/>
    </row>
    <row r="84" spans="1:9" ht="14.25">
      <c r="A84" s="9"/>
      <c r="B84" s="9"/>
      <c r="C84" s="9"/>
      <c r="D84" s="9"/>
      <c r="E84" s="9"/>
      <c r="F84" s="9"/>
      <c r="G84" s="10"/>
      <c r="H84" s="5"/>
      <c r="I84" s="5"/>
    </row>
    <row r="85" spans="1:9" ht="14.25">
      <c r="A85" s="9"/>
      <c r="B85" s="9"/>
      <c r="C85" s="9"/>
      <c r="D85" s="9"/>
      <c r="E85" s="9"/>
      <c r="F85" s="9"/>
      <c r="G85" s="10"/>
      <c r="H85" s="5"/>
      <c r="I85" s="5"/>
    </row>
    <row r="86" spans="1:9" ht="14.25">
      <c r="A86" s="9"/>
      <c r="B86" s="9"/>
      <c r="C86" s="9"/>
      <c r="D86" s="9"/>
      <c r="E86" s="9"/>
      <c r="F86" s="9"/>
      <c r="G86" s="10"/>
      <c r="H86" s="5"/>
      <c r="I86" s="5"/>
    </row>
    <row r="87" spans="1:9" ht="14.25">
      <c r="A87" s="435"/>
      <c r="B87" s="435"/>
      <c r="C87" s="435"/>
      <c r="D87" s="435"/>
      <c r="E87" s="435"/>
      <c r="F87" s="435"/>
      <c r="G87" s="435"/>
      <c r="H87" s="435"/>
      <c r="I87" s="435"/>
    </row>
    <row r="88" spans="1:9" ht="15">
      <c r="A88" s="434"/>
      <c r="B88" s="434"/>
      <c r="C88" s="434"/>
      <c r="D88" s="434"/>
      <c r="E88" s="434"/>
      <c r="F88" s="434"/>
      <c r="G88" s="434"/>
      <c r="H88" s="434"/>
      <c r="I88" s="434"/>
    </row>
    <row r="89" spans="1:9" ht="15">
      <c r="A89" s="12"/>
      <c r="B89" s="12"/>
      <c r="C89" s="12"/>
      <c r="D89" s="12"/>
      <c r="E89" s="12"/>
      <c r="F89" s="12"/>
      <c r="G89" s="12"/>
      <c r="H89" s="12"/>
      <c r="I89" s="12"/>
    </row>
    <row r="90" spans="1:9" ht="15">
      <c r="A90" s="12"/>
      <c r="B90" s="12"/>
      <c r="C90" s="12"/>
      <c r="D90" s="12"/>
      <c r="E90" s="12"/>
      <c r="F90" s="12"/>
      <c r="G90" s="12"/>
      <c r="H90" s="12"/>
      <c r="I90" s="12"/>
    </row>
    <row r="91" spans="1:9" ht="14.25">
      <c r="A91" s="9"/>
      <c r="B91" s="9"/>
      <c r="C91" s="9"/>
      <c r="D91" s="9"/>
      <c r="E91" s="9"/>
      <c r="F91" s="9"/>
      <c r="G91" s="10"/>
      <c r="H91" s="5"/>
      <c r="I91" s="5"/>
    </row>
    <row r="92" spans="1:9" ht="14.25">
      <c r="A92" s="9"/>
      <c r="B92" s="9"/>
      <c r="C92" s="9"/>
      <c r="D92" s="9"/>
      <c r="E92" s="9"/>
      <c r="F92" s="9"/>
      <c r="G92" s="10"/>
      <c r="H92" s="5"/>
      <c r="I92" s="5"/>
    </row>
    <row r="93" spans="1:9" ht="14.25">
      <c r="A93" s="9"/>
      <c r="B93" s="9"/>
      <c r="C93" s="9"/>
      <c r="D93" s="9"/>
      <c r="E93" s="9"/>
      <c r="F93" s="9"/>
      <c r="G93" s="10"/>
      <c r="H93" s="5"/>
      <c r="I93" s="5"/>
    </row>
    <row r="94" spans="1:9" ht="15">
      <c r="A94" s="9"/>
      <c r="B94" s="9"/>
      <c r="C94" s="9"/>
      <c r="D94" s="9"/>
      <c r="E94" s="9"/>
      <c r="F94" s="9"/>
      <c r="G94" s="10"/>
      <c r="H94" s="16"/>
      <c r="I94" s="16"/>
    </row>
    <row r="95" spans="1:9" ht="14.25">
      <c r="A95" s="9"/>
      <c r="B95" s="9"/>
      <c r="C95" s="9"/>
      <c r="D95" s="9"/>
      <c r="E95" s="9"/>
      <c r="F95" s="9"/>
      <c r="G95" s="10"/>
      <c r="H95" s="5"/>
      <c r="I95" s="5"/>
    </row>
    <row r="96" spans="1:9" ht="14.25">
      <c r="A96" s="9"/>
      <c r="B96" s="9"/>
      <c r="C96" s="9"/>
      <c r="D96" s="9"/>
      <c r="E96" s="9"/>
      <c r="F96" s="9"/>
      <c r="G96" s="10"/>
      <c r="H96" s="5"/>
      <c r="I96" s="5"/>
    </row>
    <row r="97" spans="1:9" ht="14.25">
      <c r="A97" s="9"/>
      <c r="B97" s="9"/>
      <c r="C97" s="9"/>
      <c r="D97" s="9"/>
      <c r="E97" s="9"/>
      <c r="F97" s="9"/>
      <c r="G97" s="10"/>
      <c r="H97" s="5"/>
      <c r="I97" s="5"/>
    </row>
    <row r="98" spans="1:9" ht="14.25">
      <c r="A98" s="9"/>
      <c r="B98" s="9"/>
      <c r="C98" s="9"/>
      <c r="D98" s="9"/>
      <c r="E98" s="9"/>
      <c r="F98" s="9"/>
      <c r="G98" s="10"/>
      <c r="H98" s="5"/>
      <c r="I98" s="5"/>
    </row>
    <row r="99" spans="1:9" ht="15">
      <c r="A99" s="9"/>
      <c r="B99" s="9"/>
      <c r="C99" s="9"/>
      <c r="D99" s="9"/>
      <c r="E99" s="9"/>
      <c r="F99" s="9"/>
      <c r="G99" s="10"/>
      <c r="H99" s="16"/>
      <c r="I99" s="5"/>
    </row>
    <row r="100" spans="1:9" ht="14.25">
      <c r="A100" s="9"/>
      <c r="B100" s="9"/>
      <c r="C100" s="9"/>
      <c r="D100" s="9"/>
      <c r="E100" s="9"/>
      <c r="F100" s="9"/>
      <c r="G100" s="10"/>
      <c r="H100" s="5"/>
      <c r="I100" s="5"/>
    </row>
    <row r="101" spans="1:9" ht="14.25">
      <c r="A101" s="9"/>
      <c r="B101" s="9"/>
      <c r="C101" s="9"/>
      <c r="D101" s="9"/>
      <c r="E101" s="9"/>
      <c r="F101" s="9"/>
      <c r="G101" s="10"/>
      <c r="H101" s="5"/>
      <c r="I101" s="5"/>
    </row>
    <row r="102" spans="1:9" ht="14.25">
      <c r="A102" s="9"/>
      <c r="B102" s="9"/>
      <c r="C102" s="9"/>
      <c r="D102" s="9"/>
      <c r="E102" s="9"/>
      <c r="F102" s="9"/>
      <c r="G102" s="10"/>
      <c r="H102" s="5"/>
      <c r="I102" s="5"/>
    </row>
    <row r="103" spans="1:9" ht="15">
      <c r="A103" s="9"/>
      <c r="B103" s="9"/>
      <c r="C103" s="9"/>
      <c r="D103" s="9"/>
      <c r="E103" s="9"/>
      <c r="F103" s="9"/>
      <c r="G103" s="10"/>
      <c r="H103" s="16"/>
      <c r="I103" s="16"/>
    </row>
    <row r="104" spans="1:9" ht="14.25">
      <c r="A104" s="9"/>
      <c r="B104" s="9"/>
      <c r="C104" s="9"/>
      <c r="D104" s="9"/>
      <c r="E104" s="9"/>
      <c r="F104" s="9"/>
      <c r="G104" s="10"/>
      <c r="H104" s="5"/>
      <c r="I104" s="6"/>
    </row>
    <row r="105" spans="1:9" ht="14.25">
      <c r="A105" s="9"/>
      <c r="B105" s="9"/>
      <c r="C105" s="9"/>
      <c r="D105" s="9"/>
      <c r="E105" s="9"/>
      <c r="F105" s="9"/>
      <c r="G105" s="10"/>
      <c r="H105" s="5"/>
      <c r="I105" s="5"/>
    </row>
    <row r="106" spans="1:9" ht="14.25">
      <c r="A106" s="9"/>
      <c r="B106" s="9"/>
      <c r="C106" s="9"/>
      <c r="D106" s="9"/>
      <c r="E106" s="9"/>
      <c r="F106" s="9"/>
      <c r="G106" s="10"/>
      <c r="H106" s="5"/>
      <c r="I106" s="5"/>
    </row>
    <row r="107" spans="1:9" ht="14.25">
      <c r="A107" s="9"/>
      <c r="B107" s="9"/>
      <c r="C107" s="9"/>
      <c r="D107" s="9"/>
      <c r="E107" s="9"/>
      <c r="F107" s="9"/>
      <c r="G107" s="11"/>
      <c r="H107" s="5"/>
      <c r="I107" s="5"/>
    </row>
    <row r="108" spans="1:9" ht="14.25">
      <c r="A108" s="9"/>
      <c r="B108" s="9"/>
      <c r="C108" s="9"/>
      <c r="D108" s="9"/>
      <c r="E108" s="9"/>
      <c r="F108" s="9"/>
      <c r="G108" s="11"/>
      <c r="H108" s="5"/>
      <c r="I108" s="5"/>
    </row>
    <row r="109" spans="1:9" ht="14.25">
      <c r="A109" s="9"/>
      <c r="B109" s="9"/>
      <c r="C109" s="9"/>
      <c r="D109" s="9"/>
      <c r="E109" s="9"/>
      <c r="F109" s="9"/>
      <c r="G109" s="11"/>
      <c r="H109" s="5"/>
      <c r="I109" s="5"/>
    </row>
    <row r="110" spans="1:9" ht="14.25">
      <c r="A110" s="9"/>
      <c r="B110" s="9"/>
      <c r="C110" s="9"/>
      <c r="D110" s="9"/>
      <c r="E110" s="9"/>
      <c r="F110" s="9"/>
      <c r="G110" s="11"/>
      <c r="H110" s="5"/>
      <c r="I110" s="5"/>
    </row>
    <row r="111" spans="1:9" ht="14.25">
      <c r="A111" s="9"/>
      <c r="B111" s="9"/>
      <c r="C111" s="9"/>
      <c r="D111" s="9"/>
      <c r="E111" s="9"/>
      <c r="F111" s="9"/>
      <c r="G111" s="11"/>
      <c r="H111" s="5"/>
      <c r="I111" s="5"/>
    </row>
    <row r="112" spans="1:9" ht="14.25">
      <c r="A112" s="9"/>
      <c r="B112" s="9"/>
      <c r="C112" s="9"/>
      <c r="D112" s="9"/>
      <c r="E112" s="9"/>
      <c r="F112" s="9"/>
      <c r="G112" s="11"/>
      <c r="H112" s="5"/>
      <c r="I112" s="5"/>
    </row>
    <row r="113" spans="1:9" ht="14.25">
      <c r="A113" s="9"/>
      <c r="B113" s="9"/>
      <c r="C113" s="9"/>
      <c r="D113" s="9"/>
      <c r="E113" s="9"/>
      <c r="F113" s="9"/>
      <c r="G113" s="11"/>
      <c r="H113" s="5"/>
      <c r="I113" s="5"/>
    </row>
    <row r="114" spans="1:9" ht="14.25">
      <c r="A114" s="9"/>
      <c r="B114" s="9"/>
      <c r="C114" s="9"/>
      <c r="D114" s="9"/>
      <c r="E114" s="9"/>
      <c r="F114" s="9"/>
      <c r="G114" s="11"/>
      <c r="H114" s="5"/>
      <c r="I114" s="5"/>
    </row>
    <row r="115" spans="1:9" ht="15">
      <c r="A115" s="9"/>
      <c r="B115" s="9"/>
      <c r="C115" s="9"/>
      <c r="D115" s="9"/>
      <c r="E115" s="9"/>
      <c r="F115" s="9"/>
      <c r="G115" s="11"/>
      <c r="H115" s="16"/>
      <c r="I115" s="16"/>
    </row>
    <row r="116" spans="1:9" ht="15">
      <c r="A116" s="9"/>
      <c r="B116" s="9"/>
      <c r="C116" s="9"/>
      <c r="D116" s="9"/>
      <c r="E116" s="9"/>
      <c r="F116" s="9"/>
      <c r="G116" s="11"/>
      <c r="H116" s="16"/>
      <c r="I116" s="16"/>
    </row>
    <row r="117" spans="1:9" ht="15">
      <c r="A117" s="9"/>
      <c r="B117" s="9"/>
      <c r="C117" s="9"/>
      <c r="D117" s="9"/>
      <c r="E117" s="9"/>
      <c r="F117" s="9"/>
      <c r="G117" s="11"/>
      <c r="H117" s="16"/>
      <c r="I117" s="16"/>
    </row>
    <row r="118" spans="1:9" ht="15">
      <c r="A118" s="9"/>
      <c r="B118" s="9"/>
      <c r="C118" s="9"/>
      <c r="D118" s="9"/>
      <c r="E118" s="9"/>
      <c r="F118" s="9"/>
      <c r="G118" s="11"/>
      <c r="H118" s="16"/>
      <c r="I118" s="16"/>
    </row>
    <row r="119" spans="1:9" ht="14.25">
      <c r="A119" s="9"/>
      <c r="B119" s="9"/>
      <c r="C119" s="9"/>
      <c r="D119" s="9"/>
      <c r="E119" s="9"/>
      <c r="F119" s="9"/>
      <c r="G119" s="11"/>
      <c r="H119" s="5"/>
      <c r="I119" s="5"/>
    </row>
    <row r="120" spans="1:9" ht="14.25">
      <c r="A120" s="9"/>
      <c r="B120" s="9"/>
      <c r="C120" s="9"/>
      <c r="D120" s="9"/>
      <c r="E120" s="9"/>
      <c r="F120" s="9"/>
      <c r="G120" s="11"/>
      <c r="H120" s="5"/>
      <c r="I120" s="5"/>
    </row>
    <row r="121" spans="1:9" ht="14.25">
      <c r="A121" s="9"/>
      <c r="B121" s="9"/>
      <c r="C121" s="9"/>
      <c r="D121" s="9"/>
      <c r="E121" s="9"/>
      <c r="F121" s="9"/>
      <c r="G121" s="11"/>
      <c r="H121" s="5"/>
      <c r="I121" s="5"/>
    </row>
    <row r="122" spans="1:9" ht="14.25">
      <c r="A122" s="9"/>
      <c r="B122" s="9"/>
      <c r="C122" s="9"/>
      <c r="D122" s="9"/>
      <c r="E122" s="9"/>
      <c r="F122" s="9"/>
      <c r="G122" s="10"/>
      <c r="H122" s="5"/>
      <c r="I122" s="5"/>
    </row>
    <row r="123" spans="1:9" ht="15">
      <c r="A123" s="1"/>
      <c r="B123" s="1"/>
      <c r="C123" s="1"/>
      <c r="D123" s="1"/>
      <c r="E123" s="1"/>
      <c r="F123" s="1"/>
      <c r="G123" s="16"/>
      <c r="H123" s="16"/>
      <c r="I123" s="16"/>
    </row>
    <row r="124" spans="1:9" ht="15">
      <c r="A124" s="434"/>
      <c r="B124" s="434"/>
      <c r="C124" s="434"/>
      <c r="D124" s="434"/>
      <c r="E124" s="434"/>
      <c r="F124" s="434"/>
      <c r="G124" s="16"/>
      <c r="H124" s="16"/>
      <c r="I124" s="16"/>
    </row>
    <row r="125" spans="1:9" ht="15">
      <c r="A125" s="12"/>
      <c r="B125" s="12"/>
      <c r="C125" s="12"/>
      <c r="D125" s="12"/>
      <c r="E125" s="12"/>
      <c r="F125" s="12"/>
      <c r="G125" s="16"/>
      <c r="H125" s="16"/>
      <c r="I125" s="16"/>
    </row>
    <row r="126" spans="1:9" ht="14.25">
      <c r="A126" s="435"/>
      <c r="B126" s="435"/>
      <c r="C126" s="435"/>
      <c r="D126" s="435"/>
      <c r="E126" s="435"/>
      <c r="F126" s="435"/>
      <c r="G126" s="435"/>
      <c r="H126" s="435"/>
      <c r="I126" s="435"/>
    </row>
    <row r="127" spans="1:9" ht="15">
      <c r="A127" s="434"/>
      <c r="B127" s="434"/>
      <c r="C127" s="434"/>
      <c r="D127" s="434"/>
      <c r="E127" s="434"/>
      <c r="F127" s="434"/>
      <c r="G127" s="434"/>
      <c r="H127" s="434"/>
      <c r="I127" s="434"/>
    </row>
    <row r="128" spans="1:9" ht="12.75">
      <c r="A128" s="6"/>
      <c r="B128" s="6"/>
      <c r="C128" s="6"/>
      <c r="D128" s="6"/>
      <c r="E128" s="6"/>
      <c r="F128" s="6"/>
      <c r="G128" s="6"/>
      <c r="H128" s="6"/>
      <c r="I128" s="6"/>
    </row>
    <row r="129" spans="1:9" ht="12.75">
      <c r="A129" s="6"/>
      <c r="B129" s="6"/>
      <c r="C129" s="6"/>
      <c r="D129" s="6"/>
      <c r="E129" s="6"/>
      <c r="F129" s="6"/>
      <c r="G129" s="6"/>
      <c r="H129" s="6"/>
      <c r="I129" s="6"/>
    </row>
  </sheetData>
  <sheetProtection/>
  <mergeCells count="12">
    <mergeCell ref="A5:G5"/>
    <mergeCell ref="A6:G6"/>
    <mergeCell ref="A7:G7"/>
    <mergeCell ref="A87:F87"/>
    <mergeCell ref="G87:I87"/>
    <mergeCell ref="A88:F88"/>
    <mergeCell ref="G88:I88"/>
    <mergeCell ref="A124:F124"/>
    <mergeCell ref="A126:F126"/>
    <mergeCell ref="G126:I126"/>
    <mergeCell ref="A127:F127"/>
    <mergeCell ref="G127:I127"/>
  </mergeCells>
  <printOptions/>
  <pageMargins left="2.362204724409449" right="0.1968503937007874" top="0.35433070866141736" bottom="0.4724409448818898" header="0" footer="0"/>
  <pageSetup horizontalDpi="600" verticalDpi="600" orientation="landscape" scale="85" r:id="rId1"/>
  <ignoredErrors>
    <ignoredError sqref="G23 G1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view="pageBreakPreview" zoomScaleSheetLayoutView="100" zoomScalePageLayoutView="0" workbookViewId="0" topLeftCell="A1">
      <selection activeCell="C6" sqref="C6"/>
    </sheetView>
  </sheetViews>
  <sheetFormatPr defaultColWidth="11.421875" defaultRowHeight="12.75"/>
  <cols>
    <col min="1" max="1" width="36.28125" style="0" customWidth="1"/>
    <col min="2" max="2" width="48.8515625" style="0" customWidth="1"/>
    <col min="3" max="3" width="16.421875" style="0" bestFit="1" customWidth="1"/>
    <col min="4" max="4" width="17.421875" style="0" bestFit="1" customWidth="1"/>
    <col min="5" max="5" width="20.8515625" style="0" bestFit="1" customWidth="1"/>
  </cols>
  <sheetData>
    <row r="1" spans="1:2" ht="18">
      <c r="A1" s="443" t="s">
        <v>71</v>
      </c>
      <c r="B1" s="443"/>
    </row>
    <row r="2" spans="1:2" ht="18">
      <c r="A2" s="443" t="s">
        <v>237</v>
      </c>
      <c r="B2" s="443"/>
    </row>
    <row r="3" spans="1:2" ht="18">
      <c r="A3" s="31"/>
      <c r="B3" s="31"/>
    </row>
    <row r="4" spans="1:4" ht="49.5" customHeight="1">
      <c r="A4" s="31" t="s">
        <v>60</v>
      </c>
      <c r="B4" s="431">
        <v>26136293.07</v>
      </c>
      <c r="C4" s="28"/>
      <c r="D4" s="51"/>
    </row>
    <row r="5" spans="1:2" ht="49.5" customHeight="1">
      <c r="A5" s="31" t="s">
        <v>73</v>
      </c>
      <c r="B5" s="35">
        <f>+'relacion ingresos'!G36</f>
        <v>12281901.62</v>
      </c>
    </row>
    <row r="6" spans="1:3" ht="51.75" customHeight="1">
      <c r="A6" s="31" t="s">
        <v>74</v>
      </c>
      <c r="B6" s="32">
        <f>+B4+B5</f>
        <v>38418194.69</v>
      </c>
      <c r="C6" s="19" t="s">
        <v>139</v>
      </c>
    </row>
    <row r="7" spans="1:2" ht="49.5" customHeight="1">
      <c r="A7" s="33" t="s">
        <v>75</v>
      </c>
      <c r="B7" s="36">
        <f>+'Relacion Gastos'!G25</f>
        <v>9503237.080000002</v>
      </c>
    </row>
    <row r="8" spans="1:5" ht="53.25" customHeight="1">
      <c r="A8" s="33" t="s">
        <v>76</v>
      </c>
      <c r="B8" s="34">
        <f>+B6-B7</f>
        <v>28914957.609999996</v>
      </c>
      <c r="C8" s="418"/>
      <c r="D8" s="234"/>
      <c r="E8" s="51"/>
    </row>
    <row r="9" spans="1:5" ht="59.25" customHeight="1">
      <c r="A9" s="31" t="s">
        <v>76</v>
      </c>
      <c r="B9" s="37">
        <f>+B8</f>
        <v>28914957.609999996</v>
      </c>
      <c r="C9" s="51"/>
      <c r="D9" s="19"/>
      <c r="E9" s="51"/>
    </row>
    <row r="10" spans="1:5" ht="49.5" customHeight="1">
      <c r="A10" s="33" t="s">
        <v>72</v>
      </c>
      <c r="B10" s="35">
        <f>+B4</f>
        <v>26136293.07</v>
      </c>
      <c r="C10" s="52"/>
      <c r="D10" s="220"/>
      <c r="E10" s="91"/>
    </row>
    <row r="11" spans="1:4" ht="49.5" customHeight="1">
      <c r="A11" s="31" t="s">
        <v>264</v>
      </c>
      <c r="B11" s="221">
        <f>+B9-B10</f>
        <v>2778664.5399999954</v>
      </c>
      <c r="C11" s="45"/>
      <c r="D11" s="49"/>
    </row>
    <row r="12" spans="2:4" ht="12.75">
      <c r="B12" s="28"/>
      <c r="D12" s="44"/>
    </row>
    <row r="14" ht="12.75">
      <c r="C14" s="51"/>
    </row>
    <row r="17" ht="12.75">
      <c r="B17" s="28"/>
    </row>
  </sheetData>
  <sheetProtection/>
  <mergeCells count="2">
    <mergeCell ref="A1:B1"/>
    <mergeCell ref="A2:B2"/>
  </mergeCells>
  <printOptions/>
  <pageMargins left="0.75" right="0.75" top="1.67" bottom="1" header="0" footer="0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SheetLayoutView="100" zoomScalePageLayoutView="0" workbookViewId="0" topLeftCell="A1">
      <selection activeCell="E34" sqref="E34"/>
    </sheetView>
  </sheetViews>
  <sheetFormatPr defaultColWidth="11.421875" defaultRowHeight="12.75"/>
  <cols>
    <col min="1" max="1" width="6.00390625" style="0" customWidth="1"/>
    <col min="2" max="2" width="7.7109375" style="0" customWidth="1"/>
    <col min="3" max="3" width="8.140625" style="0" customWidth="1"/>
    <col min="4" max="4" width="8.00390625" style="0" customWidth="1"/>
    <col min="5" max="5" width="51.8515625" style="0" customWidth="1"/>
    <col min="6" max="6" width="11.140625" style="0" customWidth="1"/>
    <col min="7" max="7" width="18.57421875" style="0" customWidth="1"/>
  </cols>
  <sheetData>
    <row r="1" spans="1:7" ht="15">
      <c r="A1" s="444" t="s">
        <v>0</v>
      </c>
      <c r="B1" s="445"/>
      <c r="C1" s="445"/>
      <c r="D1" s="445"/>
      <c r="E1" s="445"/>
      <c r="F1" s="445"/>
      <c r="G1" s="446"/>
    </row>
    <row r="2" spans="1:7" ht="14.25">
      <c r="A2" s="178"/>
      <c r="B2" s="179"/>
      <c r="C2" s="179"/>
      <c r="D2" s="179"/>
      <c r="E2" s="179"/>
      <c r="F2" s="180"/>
      <c r="G2" s="181" t="s">
        <v>1</v>
      </c>
    </row>
    <row r="3" spans="1:7" ht="15">
      <c r="A3" s="182" t="s">
        <v>2</v>
      </c>
      <c r="B3" s="179"/>
      <c r="C3" s="148"/>
      <c r="D3" s="148"/>
      <c r="E3" s="148"/>
      <c r="F3" s="183" t="s">
        <v>3</v>
      </c>
      <c r="G3" s="184"/>
    </row>
    <row r="4" spans="1:7" ht="14.25">
      <c r="A4" s="182" t="s">
        <v>4</v>
      </c>
      <c r="B4" s="185"/>
      <c r="C4" s="179">
        <v>5120</v>
      </c>
      <c r="D4" s="179"/>
      <c r="E4" s="185"/>
      <c r="F4" s="182" t="s">
        <v>5</v>
      </c>
      <c r="G4" s="186"/>
    </row>
    <row r="5" spans="1:7" ht="15">
      <c r="A5" s="182" t="s">
        <v>57</v>
      </c>
      <c r="B5" s="187" t="s">
        <v>238</v>
      </c>
      <c r="C5" s="179"/>
      <c r="D5" s="179"/>
      <c r="E5" s="185"/>
      <c r="F5" s="182">
        <v>0</v>
      </c>
      <c r="G5" s="186"/>
    </row>
    <row r="6" spans="1:7" ht="15">
      <c r="A6" s="182" t="s">
        <v>59</v>
      </c>
      <c r="B6" s="188">
        <v>2018</v>
      </c>
      <c r="C6" s="179"/>
      <c r="D6" s="179"/>
      <c r="E6" s="185"/>
      <c r="F6" s="189" t="s">
        <v>7</v>
      </c>
      <c r="G6" s="190"/>
    </row>
    <row r="7" spans="1:7" ht="3.75" customHeight="1" thickBot="1">
      <c r="A7" s="191"/>
      <c r="B7" s="192"/>
      <c r="C7" s="192"/>
      <c r="D7" s="192"/>
      <c r="E7" s="192"/>
      <c r="F7" s="192"/>
      <c r="G7" s="193"/>
    </row>
    <row r="8" spans="1:7" ht="14.25">
      <c r="A8" s="194"/>
      <c r="B8" s="195"/>
      <c r="C8" s="195"/>
      <c r="D8" s="195"/>
      <c r="E8" s="195"/>
      <c r="F8" s="195"/>
      <c r="G8" s="196"/>
    </row>
    <row r="9" spans="1:7" ht="15">
      <c r="A9" s="447" t="s">
        <v>8</v>
      </c>
      <c r="B9" s="448"/>
      <c r="C9" s="449"/>
      <c r="D9" s="197"/>
      <c r="E9" s="450" t="s">
        <v>9</v>
      </c>
      <c r="F9" s="450" t="s">
        <v>10</v>
      </c>
      <c r="G9" s="198" t="s">
        <v>11</v>
      </c>
    </row>
    <row r="10" spans="1:7" ht="15">
      <c r="A10" s="452">
        <v>2</v>
      </c>
      <c r="B10" s="453"/>
      <c r="C10" s="454"/>
      <c r="D10" s="199"/>
      <c r="E10" s="451"/>
      <c r="F10" s="451"/>
      <c r="G10" s="200" t="s">
        <v>12</v>
      </c>
    </row>
    <row r="11" spans="1:7" ht="15" thickBot="1">
      <c r="A11" s="201"/>
      <c r="B11" s="202"/>
      <c r="C11" s="179"/>
      <c r="D11" s="179"/>
      <c r="E11" s="202"/>
      <c r="F11" s="179"/>
      <c r="G11" s="120"/>
    </row>
    <row r="12" spans="1:7" ht="12.75">
      <c r="A12" s="203" t="s">
        <v>13</v>
      </c>
      <c r="B12" s="204" t="s">
        <v>14</v>
      </c>
      <c r="C12" s="205" t="s">
        <v>15</v>
      </c>
      <c r="D12" s="204" t="s">
        <v>101</v>
      </c>
      <c r="E12" s="121">
        <v>3</v>
      </c>
      <c r="F12" s="206">
        <v>4</v>
      </c>
      <c r="G12" s="121">
        <v>5</v>
      </c>
    </row>
    <row r="13" spans="1:7" ht="15">
      <c r="A13" s="59">
        <v>2</v>
      </c>
      <c r="B13" s="56"/>
      <c r="C13" s="54"/>
      <c r="D13" s="56"/>
      <c r="E13" s="57" t="s">
        <v>93</v>
      </c>
      <c r="F13" s="58">
        <v>100</v>
      </c>
      <c r="G13" s="353">
        <f>+G16+G19</f>
        <v>630458.6799999999</v>
      </c>
    </row>
    <row r="14" spans="1:7" ht="15">
      <c r="A14" s="55"/>
      <c r="B14" s="56"/>
      <c r="C14" s="54"/>
      <c r="D14" s="56"/>
      <c r="E14" s="57"/>
      <c r="F14" s="58"/>
      <c r="G14" s="353"/>
    </row>
    <row r="15" spans="1:7" ht="15">
      <c r="A15" s="59"/>
      <c r="B15" s="56"/>
      <c r="C15" s="54"/>
      <c r="D15" s="56"/>
      <c r="E15" s="60"/>
      <c r="F15" s="61"/>
      <c r="G15" s="353"/>
    </row>
    <row r="16" spans="1:7" ht="15">
      <c r="A16" s="55">
        <v>2</v>
      </c>
      <c r="B16" s="62">
        <v>1</v>
      </c>
      <c r="C16" s="63"/>
      <c r="D16" s="62"/>
      <c r="E16" s="57" t="s">
        <v>94</v>
      </c>
      <c r="F16" s="58">
        <v>100</v>
      </c>
      <c r="G16" s="353">
        <f>+G17</f>
        <v>335240.68</v>
      </c>
    </row>
    <row r="17" spans="1:7" ht="14.25">
      <c r="A17" s="55">
        <v>2</v>
      </c>
      <c r="B17" s="62">
        <v>1</v>
      </c>
      <c r="C17" s="63">
        <v>1</v>
      </c>
      <c r="D17" s="62"/>
      <c r="E17" s="64" t="s">
        <v>95</v>
      </c>
      <c r="F17" s="61"/>
      <c r="G17" s="354">
        <f>+'Ej. Gastos '!P35+'Ej. Gastos '!P37</f>
        <v>335240.68</v>
      </c>
    </row>
    <row r="18" spans="1:7" ht="14.25">
      <c r="A18" s="55"/>
      <c r="B18" s="62"/>
      <c r="C18" s="63"/>
      <c r="D18" s="62"/>
      <c r="E18" s="64"/>
      <c r="F18" s="61"/>
      <c r="G18" s="354"/>
    </row>
    <row r="19" spans="1:7" ht="15">
      <c r="A19" s="55">
        <v>2</v>
      </c>
      <c r="B19" s="62">
        <v>2</v>
      </c>
      <c r="C19" s="63"/>
      <c r="D19" s="62"/>
      <c r="E19" s="57" t="s">
        <v>96</v>
      </c>
      <c r="F19" s="58">
        <v>100</v>
      </c>
      <c r="G19" s="353">
        <f>+G20</f>
        <v>295218</v>
      </c>
    </row>
    <row r="20" spans="1:7" ht="12.75">
      <c r="A20" s="55">
        <v>2</v>
      </c>
      <c r="B20" s="62">
        <v>2</v>
      </c>
      <c r="C20" s="63">
        <v>1</v>
      </c>
      <c r="D20" s="62"/>
      <c r="E20" s="64" t="s">
        <v>95</v>
      </c>
      <c r="F20" s="61"/>
      <c r="G20" s="355">
        <f>+'Ej. Gastos '!P36</f>
        <v>295218</v>
      </c>
    </row>
    <row r="21" spans="1:7" ht="15">
      <c r="A21" s="65"/>
      <c r="B21" s="66"/>
      <c r="C21" s="58"/>
      <c r="D21" s="66"/>
      <c r="E21" s="207"/>
      <c r="F21" s="185"/>
      <c r="G21" s="47"/>
    </row>
    <row r="22" spans="1:7" ht="15">
      <c r="A22" s="404">
        <v>4</v>
      </c>
      <c r="B22" s="66"/>
      <c r="C22" s="58"/>
      <c r="D22" s="66"/>
      <c r="E22" s="207" t="s">
        <v>16</v>
      </c>
      <c r="F22" s="58">
        <v>100</v>
      </c>
      <c r="G22" s="47">
        <f>+G23</f>
        <v>7187198</v>
      </c>
    </row>
    <row r="23" spans="1:7" ht="14.25">
      <c r="A23" s="65">
        <v>4</v>
      </c>
      <c r="B23" s="66">
        <v>1</v>
      </c>
      <c r="C23" s="58">
        <v>2</v>
      </c>
      <c r="D23" s="66"/>
      <c r="E23" s="208" t="s">
        <v>17</v>
      </c>
      <c r="F23" s="58">
        <v>100</v>
      </c>
      <c r="G23" s="383">
        <f>+'relacion ingresos'!E9</f>
        <v>7187198</v>
      </c>
    </row>
    <row r="24" spans="1:7" ht="14.25">
      <c r="A24" s="65"/>
      <c r="B24" s="66"/>
      <c r="C24" s="58"/>
      <c r="D24" s="66"/>
      <c r="E24" s="208"/>
      <c r="F24" s="58"/>
      <c r="G24" s="176"/>
    </row>
    <row r="25" spans="1:7" ht="15">
      <c r="A25" s="404">
        <v>5</v>
      </c>
      <c r="B25" s="66"/>
      <c r="C25" s="58"/>
      <c r="D25" s="66"/>
      <c r="E25" s="207" t="s">
        <v>18</v>
      </c>
      <c r="F25" s="58"/>
      <c r="G25" s="47">
        <f>+G28+G31+G34+G37</f>
        <v>4464244.94</v>
      </c>
    </row>
    <row r="26" spans="1:7" ht="15">
      <c r="A26" s="404"/>
      <c r="B26" s="66"/>
      <c r="C26" s="58"/>
      <c r="D26" s="66"/>
      <c r="E26" s="207"/>
      <c r="F26" s="58"/>
      <c r="G26" s="47"/>
    </row>
    <row r="27" spans="1:7" ht="15">
      <c r="A27" s="65"/>
      <c r="B27" s="66"/>
      <c r="C27" s="58"/>
      <c r="D27" s="66"/>
      <c r="E27" s="207"/>
      <c r="F27" s="58"/>
      <c r="G27" s="47"/>
    </row>
    <row r="28" spans="1:7" ht="15">
      <c r="A28" s="65">
        <v>5</v>
      </c>
      <c r="B28" s="66">
        <v>1</v>
      </c>
      <c r="C28" s="58"/>
      <c r="D28" s="66"/>
      <c r="E28" s="207" t="s">
        <v>19</v>
      </c>
      <c r="F28" s="58">
        <v>9995</v>
      </c>
      <c r="G28" s="47">
        <f>+G29</f>
        <v>126690</v>
      </c>
    </row>
    <row r="29" spans="1:7" ht="14.25">
      <c r="A29" s="65">
        <v>5</v>
      </c>
      <c r="B29" s="66">
        <v>1</v>
      </c>
      <c r="C29" s="58">
        <v>1</v>
      </c>
      <c r="D29" s="66" t="s">
        <v>125</v>
      </c>
      <c r="E29" s="208" t="s">
        <v>20</v>
      </c>
      <c r="F29" s="58"/>
      <c r="G29" s="383">
        <v>126690</v>
      </c>
    </row>
    <row r="30" spans="1:7" ht="14.25">
      <c r="A30" s="209"/>
      <c r="B30" s="176"/>
      <c r="C30" s="42"/>
      <c r="D30" s="176"/>
      <c r="E30" s="176"/>
      <c r="F30" s="42"/>
      <c r="G30" s="383"/>
    </row>
    <row r="31" spans="1:7" ht="15">
      <c r="A31" s="65">
        <v>5</v>
      </c>
      <c r="B31" s="66">
        <v>1</v>
      </c>
      <c r="C31" s="58"/>
      <c r="D31" s="66"/>
      <c r="E31" s="207" t="s">
        <v>21</v>
      </c>
      <c r="F31" s="58">
        <v>9995</v>
      </c>
      <c r="G31" s="47">
        <f>+G32</f>
        <v>846935</v>
      </c>
    </row>
    <row r="32" spans="1:7" ht="14.25">
      <c r="A32" s="65">
        <v>5</v>
      </c>
      <c r="B32" s="66">
        <v>1</v>
      </c>
      <c r="C32" s="58">
        <v>2</v>
      </c>
      <c r="D32" s="66" t="s">
        <v>126</v>
      </c>
      <c r="E32" s="208" t="s">
        <v>20</v>
      </c>
      <c r="F32" s="58">
        <v>9995</v>
      </c>
      <c r="G32" s="383">
        <v>846935</v>
      </c>
    </row>
    <row r="33" spans="1:7" ht="14.25">
      <c r="A33" s="209"/>
      <c r="B33" s="176"/>
      <c r="C33" s="42"/>
      <c r="D33" s="176"/>
      <c r="E33" s="176"/>
      <c r="F33" s="42"/>
      <c r="G33" s="383"/>
    </row>
    <row r="34" spans="1:7" ht="15">
      <c r="A34" s="404">
        <v>6</v>
      </c>
      <c r="B34" s="66"/>
      <c r="C34" s="58"/>
      <c r="D34" s="66"/>
      <c r="E34" s="207" t="s">
        <v>22</v>
      </c>
      <c r="F34" s="58">
        <v>9995</v>
      </c>
      <c r="G34" s="47">
        <f>+G35</f>
        <v>867855.2</v>
      </c>
    </row>
    <row r="35" spans="1:7" ht="14.25">
      <c r="A35" s="65">
        <v>6</v>
      </c>
      <c r="B35" s="66">
        <v>1</v>
      </c>
      <c r="C35" s="58"/>
      <c r="D35" s="66"/>
      <c r="E35" s="208" t="s">
        <v>23</v>
      </c>
      <c r="F35" s="58">
        <v>9995</v>
      </c>
      <c r="G35" s="383">
        <f>+'relacion ingresos'!G6+'relacion ingresos'!G7+'relacion ingresos'!G22+'relacion ingresos'!G16+'relacion ingresos'!G15</f>
        <v>867855.2</v>
      </c>
    </row>
    <row r="36" spans="1:7" ht="14.25">
      <c r="A36" s="209"/>
      <c r="B36" s="176"/>
      <c r="C36" s="42"/>
      <c r="D36" s="176"/>
      <c r="E36" s="176"/>
      <c r="F36" s="42"/>
      <c r="G36" s="383"/>
    </row>
    <row r="37" spans="1:7" ht="15">
      <c r="A37" s="65">
        <v>6</v>
      </c>
      <c r="B37" s="66"/>
      <c r="C37" s="58"/>
      <c r="D37" s="66"/>
      <c r="E37" s="207" t="s">
        <v>18</v>
      </c>
      <c r="F37" s="58">
        <v>9995</v>
      </c>
      <c r="G37" s="47">
        <f>+G38</f>
        <v>2622764.74</v>
      </c>
    </row>
    <row r="38" spans="1:7" ht="14.25">
      <c r="A38" s="65">
        <v>6</v>
      </c>
      <c r="B38" s="66">
        <v>4</v>
      </c>
      <c r="C38" s="58">
        <v>1</v>
      </c>
      <c r="D38" s="66"/>
      <c r="E38" s="208" t="s">
        <v>127</v>
      </c>
      <c r="F38" s="58">
        <v>9995</v>
      </c>
      <c r="G38" s="50">
        <v>2622764.74</v>
      </c>
    </row>
    <row r="39" spans="1:7" ht="14.25">
      <c r="A39" s="65"/>
      <c r="B39" s="66"/>
      <c r="C39" s="58"/>
      <c r="D39" s="66"/>
      <c r="E39" s="208"/>
      <c r="F39" s="58"/>
      <c r="G39" s="50"/>
    </row>
    <row r="40" spans="1:7" ht="14.25">
      <c r="A40" s="65"/>
      <c r="B40" s="66"/>
      <c r="C40" s="58"/>
      <c r="D40" s="66"/>
      <c r="E40" s="208"/>
      <c r="F40" s="58"/>
      <c r="G40" s="50"/>
    </row>
    <row r="41" spans="1:8" ht="15.75">
      <c r="A41" s="65"/>
      <c r="B41" s="66"/>
      <c r="C41" s="58"/>
      <c r="D41" s="66"/>
      <c r="E41" s="210" t="s">
        <v>85</v>
      </c>
      <c r="F41" s="211"/>
      <c r="G41" s="47">
        <f>+G13+G22+G25</f>
        <v>12281901.620000001</v>
      </c>
      <c r="H41" s="22"/>
    </row>
    <row r="42" spans="1:7" ht="15.75">
      <c r="A42" s="65"/>
      <c r="B42" s="66"/>
      <c r="C42" s="58"/>
      <c r="D42" s="66"/>
      <c r="E42" s="210"/>
      <c r="F42" s="211"/>
      <c r="G42" s="47"/>
    </row>
    <row r="43" spans="1:7" ht="15.75">
      <c r="A43" s="65"/>
      <c r="B43" s="66"/>
      <c r="C43" s="58"/>
      <c r="D43" s="66"/>
      <c r="E43" s="210"/>
      <c r="F43" s="211"/>
      <c r="G43" s="47"/>
    </row>
    <row r="44" spans="1:7" ht="15">
      <c r="A44" s="404">
        <v>3</v>
      </c>
      <c r="B44" s="66"/>
      <c r="C44" s="58"/>
      <c r="D44" s="66"/>
      <c r="E44" s="419" t="s">
        <v>260</v>
      </c>
      <c r="F44" s="211"/>
      <c r="G44" s="47">
        <f>+G45</f>
        <v>942126.910000002</v>
      </c>
    </row>
    <row r="45" spans="1:7" ht="14.25">
      <c r="A45" s="66">
        <v>3</v>
      </c>
      <c r="B45" s="66">
        <v>2</v>
      </c>
      <c r="C45" s="66"/>
      <c r="D45" s="66"/>
      <c r="E45" s="420" t="s">
        <v>261</v>
      </c>
      <c r="F45" s="211"/>
      <c r="G45" s="50">
        <f>+'VAR. CXP '!D33</f>
        <v>942126.910000002</v>
      </c>
    </row>
    <row r="46" spans="1:7" ht="15">
      <c r="A46" s="66">
        <v>3</v>
      </c>
      <c r="B46" s="66">
        <v>2</v>
      </c>
      <c r="C46" s="66">
        <v>1</v>
      </c>
      <c r="D46" s="66"/>
      <c r="E46" s="420" t="s">
        <v>261</v>
      </c>
      <c r="F46" s="211"/>
      <c r="G46" s="47"/>
    </row>
    <row r="47" spans="1:7" ht="15.75" thickBot="1">
      <c r="A47" s="212"/>
      <c r="B47" s="213"/>
      <c r="C47" s="214"/>
      <c r="D47" s="66"/>
      <c r="E47" s="420"/>
      <c r="F47" s="211"/>
      <c r="G47" s="47"/>
    </row>
    <row r="48" spans="1:7" ht="16.5" thickBot="1">
      <c r="A48" s="215"/>
      <c r="B48" s="216"/>
      <c r="C48" s="217"/>
      <c r="D48" s="216"/>
      <c r="E48" s="421" t="s">
        <v>190</v>
      </c>
      <c r="F48" s="218"/>
      <c r="G48" s="356">
        <f>+G41+G44</f>
        <v>13224028.530000003</v>
      </c>
    </row>
    <row r="49" spans="1:7" ht="15.75">
      <c r="A49" s="42"/>
      <c r="B49" s="42"/>
      <c r="C49" s="42"/>
      <c r="D49" s="42"/>
      <c r="E49" s="187"/>
      <c r="F49" s="179"/>
      <c r="G49" s="48"/>
    </row>
    <row r="50" spans="1:7" ht="15.75">
      <c r="A50" s="42"/>
      <c r="B50" s="42"/>
      <c r="C50" s="42"/>
      <c r="D50" s="42"/>
      <c r="E50" s="187"/>
      <c r="F50" s="179"/>
      <c r="G50" s="48"/>
    </row>
    <row r="51" spans="1:7" ht="15.75">
      <c r="A51" s="42"/>
      <c r="B51" s="42"/>
      <c r="C51" s="42"/>
      <c r="D51" s="42"/>
      <c r="E51" s="187"/>
      <c r="F51" s="179"/>
      <c r="G51" s="48"/>
    </row>
    <row r="52" spans="1:7" ht="16.5" thickBot="1">
      <c r="A52" s="400"/>
      <c r="B52" s="400"/>
      <c r="C52" s="400"/>
      <c r="D52" s="400"/>
      <c r="E52" s="401"/>
      <c r="F52" s="402"/>
      <c r="G52" s="403"/>
    </row>
    <row r="53" spans="1:7" ht="15">
      <c r="A53" s="434" t="s">
        <v>45</v>
      </c>
      <c r="B53" s="434"/>
      <c r="C53" s="434"/>
      <c r="D53" s="434"/>
      <c r="E53" s="12" t="s">
        <v>102</v>
      </c>
      <c r="F53" s="76"/>
      <c r="G53" s="76"/>
    </row>
    <row r="54" ht="12.75" hidden="1"/>
  </sheetData>
  <sheetProtection/>
  <mergeCells count="6">
    <mergeCell ref="A1:G1"/>
    <mergeCell ref="A9:C9"/>
    <mergeCell ref="E9:E10"/>
    <mergeCell ref="F9:F10"/>
    <mergeCell ref="A10:C10"/>
    <mergeCell ref="A53:D53"/>
  </mergeCells>
  <printOptions/>
  <pageMargins left="0.17" right="0.18" top="1.26" bottom="0.66" header="0" footer="0"/>
  <pageSetup horizontalDpi="600" verticalDpi="600" orientation="portrait" paperSize="9" scale="90" r:id="rId1"/>
  <ignoredErrors>
    <ignoredError sqref="G41 G2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4">
      <selection activeCell="C10" sqref="C10"/>
    </sheetView>
  </sheetViews>
  <sheetFormatPr defaultColWidth="11.421875" defaultRowHeight="12.75"/>
  <cols>
    <col min="1" max="1" width="32.00390625" style="0" customWidth="1"/>
    <col min="2" max="3" width="18.7109375" style="0" customWidth="1"/>
    <col min="4" max="4" width="22.7109375" style="0" customWidth="1"/>
    <col min="5" max="5" width="14.421875" style="0" customWidth="1"/>
  </cols>
  <sheetData>
    <row r="1" spans="1:4" ht="18">
      <c r="A1" s="443" t="s">
        <v>81</v>
      </c>
      <c r="B1" s="443"/>
      <c r="C1" s="443"/>
      <c r="D1" s="443"/>
    </row>
    <row r="2" spans="1:4" ht="18">
      <c r="A2" s="443" t="s">
        <v>239</v>
      </c>
      <c r="B2" s="443"/>
      <c r="C2" s="443"/>
      <c r="D2" s="443"/>
    </row>
    <row r="3" spans="1:4" ht="15" thickBot="1">
      <c r="A3" s="4"/>
      <c r="B3" s="4"/>
      <c r="C3" s="4"/>
      <c r="D3" s="4"/>
    </row>
    <row r="4" spans="1:4" ht="16.5" thickBot="1">
      <c r="A4" s="81" t="s">
        <v>77</v>
      </c>
      <c r="B4" s="88" t="s">
        <v>210</v>
      </c>
      <c r="C4" s="88" t="s">
        <v>238</v>
      </c>
      <c r="D4" s="82" t="s">
        <v>87</v>
      </c>
    </row>
    <row r="5" spans="1:5" ht="15">
      <c r="A5" s="79" t="s">
        <v>78</v>
      </c>
      <c r="B5" s="89">
        <v>10032180.8</v>
      </c>
      <c r="C5" s="89">
        <v>9496212.61</v>
      </c>
      <c r="D5" s="80">
        <f>+C5-B5</f>
        <v>-535968.1900000013</v>
      </c>
      <c r="E5" s="22"/>
    </row>
    <row r="6" spans="1:5" ht="15">
      <c r="A6" s="67" t="s">
        <v>79</v>
      </c>
      <c r="B6" s="85">
        <v>1483012.3</v>
      </c>
      <c r="C6" s="85">
        <v>1483012.3</v>
      </c>
      <c r="D6" s="80">
        <f>+C6-B6</f>
        <v>0</v>
      </c>
      <c r="E6" s="22"/>
    </row>
    <row r="7" spans="1:5" ht="15.75" thickBot="1">
      <c r="A7" s="77" t="s">
        <v>80</v>
      </c>
      <c r="B7" s="85">
        <v>1413077.51</v>
      </c>
      <c r="C7" s="85">
        <v>2891172.61</v>
      </c>
      <c r="D7" s="80">
        <f>+C7-B7</f>
        <v>1478095.0999999999</v>
      </c>
      <c r="E7" s="22"/>
    </row>
    <row r="8" spans="1:5" ht="16.5" thickBot="1">
      <c r="A8" s="68" t="s">
        <v>44</v>
      </c>
      <c r="B8" s="90">
        <f>SUM(B5:B7)</f>
        <v>12928270.610000001</v>
      </c>
      <c r="C8" s="90">
        <f>SUM(C5:C7)</f>
        <v>13870397.52</v>
      </c>
      <c r="D8" s="356">
        <f>SUM(D5:D7)</f>
        <v>942126.9099999985</v>
      </c>
      <c r="E8" s="22"/>
    </row>
    <row r="9" spans="2:5" ht="12.75">
      <c r="B9" s="44"/>
      <c r="C9" s="44"/>
      <c r="D9" s="53"/>
      <c r="E9" s="22"/>
    </row>
    <row r="10" spans="2:5" ht="49.5" customHeight="1">
      <c r="B10" s="53"/>
      <c r="C10" s="53"/>
      <c r="D10" s="44"/>
      <c r="E10" s="75"/>
    </row>
    <row r="11" spans="1:4" ht="49.5" customHeight="1">
      <c r="A11" s="39" t="s">
        <v>60</v>
      </c>
      <c r="B11" s="45"/>
      <c r="C11" s="45"/>
      <c r="D11" s="69">
        <f>+B8</f>
        <v>12928270.610000001</v>
      </c>
    </row>
    <row r="12" spans="1:4" ht="49.5" customHeight="1">
      <c r="A12" s="40" t="s">
        <v>88</v>
      </c>
      <c r="B12" s="44"/>
      <c r="C12" s="44"/>
      <c r="D12" s="43"/>
    </row>
    <row r="13" spans="1:5" ht="49.5" customHeight="1">
      <c r="A13" s="4" t="s">
        <v>61</v>
      </c>
      <c r="B13" s="28">
        <v>2078528.04</v>
      </c>
      <c r="C13" s="44"/>
      <c r="D13" s="43"/>
      <c r="E13" s="45"/>
    </row>
    <row r="14" spans="1:5" ht="14.25">
      <c r="A14" s="4" t="s">
        <v>62</v>
      </c>
      <c r="B14" s="45">
        <v>1508785.1</v>
      </c>
      <c r="C14" s="222"/>
      <c r="D14" s="43"/>
      <c r="E14" s="45"/>
    </row>
    <row r="15" spans="1:5" ht="16.5">
      <c r="A15" s="4" t="s">
        <v>63</v>
      </c>
      <c r="B15" s="46">
        <v>279130.13</v>
      </c>
      <c r="C15" s="46"/>
      <c r="D15" s="223"/>
      <c r="E15" s="46"/>
    </row>
    <row r="16" spans="1:5" ht="14.25">
      <c r="A16" s="30"/>
      <c r="B16" s="44"/>
      <c r="C16" s="44"/>
      <c r="D16" s="43"/>
      <c r="E16" s="22"/>
    </row>
    <row r="17" spans="1:5" ht="16.5">
      <c r="A17" s="30" t="s">
        <v>64</v>
      </c>
      <c r="B17" s="44"/>
      <c r="C17" s="44"/>
      <c r="D17" s="429">
        <f>+B13+B14+B15</f>
        <v>3866443.27</v>
      </c>
      <c r="E17" s="22"/>
    </row>
    <row r="18" spans="2:5" ht="14.25">
      <c r="B18" s="44"/>
      <c r="C18" s="44"/>
      <c r="D18" s="43"/>
      <c r="E18" s="22"/>
    </row>
    <row r="19" spans="1:5" ht="15">
      <c r="A19" s="40" t="s">
        <v>65</v>
      </c>
      <c r="B19" s="44"/>
      <c r="C19" s="44"/>
      <c r="D19" s="224">
        <f>+D11+D17</f>
        <v>16794713.880000003</v>
      </c>
      <c r="E19" s="22"/>
    </row>
    <row r="20" spans="2:4" ht="15">
      <c r="B20" s="224"/>
      <c r="C20" s="224"/>
      <c r="D20" s="43"/>
    </row>
    <row r="21" spans="2:5" ht="14.25">
      <c r="B21" s="44"/>
      <c r="C21" s="44"/>
      <c r="D21" s="223"/>
      <c r="E21" s="22"/>
    </row>
    <row r="22" spans="1:4" ht="15">
      <c r="A22" s="40" t="s">
        <v>89</v>
      </c>
      <c r="B22" s="44"/>
      <c r="C22" s="44"/>
      <c r="D22" s="43"/>
    </row>
    <row r="23" spans="1:4" ht="14.25">
      <c r="A23" s="4" t="s">
        <v>66</v>
      </c>
      <c r="B23" s="45">
        <v>2614496.23</v>
      </c>
      <c r="C23" s="44"/>
      <c r="D23" s="43"/>
    </row>
    <row r="24" spans="1:6" ht="14.25">
      <c r="A24" s="4" t="s">
        <v>67</v>
      </c>
      <c r="B24" s="392">
        <v>279130.13</v>
      </c>
      <c r="C24" s="44"/>
      <c r="D24" s="223"/>
      <c r="F24" s="6"/>
    </row>
    <row r="25" spans="1:6" ht="14.25">
      <c r="A25" s="4" t="s">
        <v>90</v>
      </c>
      <c r="B25" s="225">
        <v>30690</v>
      </c>
      <c r="C25" s="226"/>
      <c r="D25" s="43"/>
      <c r="E25" s="22"/>
      <c r="F25" s="38"/>
    </row>
    <row r="26" spans="2:4" ht="14.25">
      <c r="B26" s="44"/>
      <c r="C26" s="44"/>
      <c r="D26" s="43"/>
    </row>
    <row r="27" spans="1:5" ht="15.75">
      <c r="A27" s="40" t="s">
        <v>68</v>
      </c>
      <c r="B27" s="44"/>
      <c r="C27" s="44"/>
      <c r="D27" s="430">
        <f>+B23+B24+B25</f>
        <v>2924316.36</v>
      </c>
      <c r="E27" s="22"/>
    </row>
    <row r="28" spans="2:5" ht="15">
      <c r="B28" s="70"/>
      <c r="C28" s="70"/>
      <c r="D28" s="74"/>
      <c r="E28" s="22"/>
    </row>
    <row r="29" spans="1:5" ht="15.75">
      <c r="A29" s="4" t="s">
        <v>69</v>
      </c>
      <c r="B29" s="71"/>
      <c r="C29" s="71"/>
      <c r="D29" s="48">
        <f>+D19-D27</f>
        <v>13870397.520000003</v>
      </c>
      <c r="E29" s="22"/>
    </row>
    <row r="30" spans="1:4" ht="15">
      <c r="A30" s="4"/>
      <c r="B30" s="70"/>
      <c r="C30" s="70"/>
      <c r="D30" s="74"/>
    </row>
    <row r="31" spans="1:4" ht="15">
      <c r="A31" s="4" t="s">
        <v>70</v>
      </c>
      <c r="B31" s="44"/>
      <c r="C31" s="44"/>
      <c r="D31" s="49">
        <f>+D11</f>
        <v>12928270.610000001</v>
      </c>
    </row>
    <row r="32" spans="1:5" ht="15">
      <c r="A32" s="4"/>
      <c r="B32" s="72"/>
      <c r="C32" s="72"/>
      <c r="D32" s="148"/>
      <c r="E32" s="22"/>
    </row>
    <row r="33" spans="1:6" ht="15.75">
      <c r="A33" s="40" t="s">
        <v>262</v>
      </c>
      <c r="B33" s="70"/>
      <c r="C33" s="70"/>
      <c r="D33" s="384">
        <f>+D29-D31</f>
        <v>942126.910000002</v>
      </c>
      <c r="E33" s="351"/>
      <c r="F33" s="22"/>
    </row>
    <row r="34" ht="12.75">
      <c r="E34" s="22"/>
    </row>
  </sheetData>
  <sheetProtection/>
  <mergeCells count="2">
    <mergeCell ref="A1:D1"/>
    <mergeCell ref="A2:D2"/>
  </mergeCells>
  <printOptions/>
  <pageMargins left="0.75" right="0.75" top="1" bottom="1" header="0" footer="0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Y427"/>
  <sheetViews>
    <sheetView tabSelected="1" zoomScale="50" zoomScaleNormal="50" zoomScalePageLayoutView="0" workbookViewId="0" topLeftCell="A216">
      <selection activeCell="S412" sqref="S412"/>
    </sheetView>
  </sheetViews>
  <sheetFormatPr defaultColWidth="11.421875" defaultRowHeight="12.75"/>
  <cols>
    <col min="1" max="1" width="8.28125" style="0" customWidth="1"/>
    <col min="2" max="2" width="10.57421875" style="0" customWidth="1"/>
    <col min="3" max="3" width="9.28125" style="0" customWidth="1"/>
    <col min="4" max="4" width="6.00390625" style="0" customWidth="1"/>
    <col min="5" max="5" width="16.7109375" style="0" bestFit="1" customWidth="1"/>
    <col min="6" max="6" width="11.7109375" style="0" customWidth="1"/>
    <col min="7" max="7" width="13.7109375" style="0" bestFit="1" customWidth="1"/>
    <col min="8" max="8" width="10.7109375" style="0" customWidth="1"/>
    <col min="9" max="9" width="7.57421875" style="0" customWidth="1"/>
    <col min="10" max="10" width="7.28125" style="0" customWidth="1"/>
    <col min="11" max="11" width="5.7109375" style="0" customWidth="1"/>
    <col min="12" max="12" width="5.421875" style="0" customWidth="1"/>
    <col min="13" max="13" width="5.140625" style="0" customWidth="1"/>
    <col min="14" max="14" width="114.421875" style="0" customWidth="1"/>
    <col min="15" max="15" width="30.57421875" style="0" customWidth="1"/>
    <col min="16" max="16" width="28.8515625" style="0" customWidth="1"/>
    <col min="17" max="17" width="28.28125" style="0" bestFit="1" customWidth="1"/>
    <col min="18" max="18" width="33.421875" style="0" bestFit="1" customWidth="1"/>
    <col min="19" max="19" width="25.140625" style="0" customWidth="1"/>
    <col min="21" max="21" width="24.57421875" style="0" customWidth="1"/>
    <col min="22" max="22" width="22.140625" style="0" customWidth="1"/>
  </cols>
  <sheetData>
    <row r="1" spans="1:18" ht="24" thickBot="1">
      <c r="A1" s="477" t="s">
        <v>151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  <c r="O1" s="478"/>
      <c r="P1" s="478"/>
      <c r="Q1" s="479"/>
      <c r="R1" s="147"/>
    </row>
    <row r="2" spans="1:18" ht="23.25">
      <c r="A2" s="488" t="s">
        <v>24</v>
      </c>
      <c r="B2" s="456"/>
      <c r="C2" s="456"/>
      <c r="D2" s="456"/>
      <c r="E2" s="456"/>
      <c r="F2" s="456"/>
      <c r="G2" s="456"/>
      <c r="H2" s="456"/>
      <c r="I2" s="456"/>
      <c r="J2" s="456"/>
      <c r="K2" s="456"/>
      <c r="L2" s="456"/>
      <c r="M2" s="456"/>
      <c r="N2" s="456"/>
      <c r="O2" s="456"/>
      <c r="P2" s="456"/>
      <c r="Q2" s="457"/>
      <c r="R2" s="98"/>
    </row>
    <row r="3" spans="1:18" ht="23.25">
      <c r="A3" s="101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102"/>
      <c r="Q3" s="103" t="s">
        <v>25</v>
      </c>
      <c r="R3" s="102"/>
    </row>
    <row r="4" spans="1:18" ht="23.25">
      <c r="A4" s="104" t="s">
        <v>26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105"/>
      <c r="P4" s="106" t="s">
        <v>3</v>
      </c>
      <c r="Q4" s="107"/>
      <c r="R4" s="105"/>
    </row>
    <row r="5" spans="1:18" ht="23.25">
      <c r="A5" s="104" t="s">
        <v>4</v>
      </c>
      <c r="B5" s="94"/>
      <c r="C5" s="94">
        <v>5120</v>
      </c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108"/>
      <c r="P5" s="109" t="s">
        <v>5</v>
      </c>
      <c r="Q5" s="110"/>
      <c r="R5" s="108"/>
    </row>
    <row r="6" spans="1:18" ht="23.25">
      <c r="A6" s="104" t="s">
        <v>58</v>
      </c>
      <c r="B6" s="94"/>
      <c r="C6" s="108" t="s">
        <v>238</v>
      </c>
      <c r="D6" s="108"/>
      <c r="E6" s="108"/>
      <c r="F6" s="94"/>
      <c r="G6" s="94"/>
      <c r="H6" s="94"/>
      <c r="I6" s="94"/>
      <c r="J6" s="94"/>
      <c r="K6" s="94"/>
      <c r="L6" s="94"/>
      <c r="M6" s="94"/>
      <c r="N6" s="98" t="s">
        <v>146</v>
      </c>
      <c r="O6" s="108"/>
      <c r="P6" s="109" t="s">
        <v>6</v>
      </c>
      <c r="Q6" s="110"/>
      <c r="R6" s="108"/>
    </row>
    <row r="7" spans="1:18" ht="23.25">
      <c r="A7" s="104" t="s">
        <v>59</v>
      </c>
      <c r="B7" s="94">
        <v>2018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108"/>
      <c r="P7" s="111" t="s">
        <v>7</v>
      </c>
      <c r="Q7" s="112"/>
      <c r="R7" s="108"/>
    </row>
    <row r="8" spans="1:18" ht="24" thickBot="1">
      <c r="A8" s="124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6"/>
      <c r="Q8" s="127"/>
      <c r="R8" s="94"/>
    </row>
    <row r="9" spans="1:18" ht="23.25">
      <c r="A9" s="489" t="s">
        <v>27</v>
      </c>
      <c r="B9" s="490"/>
      <c r="C9" s="490"/>
      <c r="D9" s="490"/>
      <c r="E9" s="490"/>
      <c r="F9" s="490"/>
      <c r="G9" s="490"/>
      <c r="H9" s="490"/>
      <c r="I9" s="490"/>
      <c r="J9" s="490"/>
      <c r="K9" s="490"/>
      <c r="L9" s="491"/>
      <c r="M9" s="113"/>
      <c r="N9" s="113"/>
      <c r="O9" s="492" t="s">
        <v>28</v>
      </c>
      <c r="P9" s="490"/>
      <c r="Q9" s="493"/>
      <c r="R9" s="98"/>
    </row>
    <row r="10" spans="1:18" ht="24" thickBot="1">
      <c r="A10" s="97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129"/>
      <c r="M10" s="98"/>
      <c r="N10" s="98"/>
      <c r="O10" s="130"/>
      <c r="P10" s="98"/>
      <c r="Q10" s="131"/>
      <c r="R10" s="98"/>
    </row>
    <row r="11" spans="1:18" ht="23.25">
      <c r="A11" s="494">
        <v>2</v>
      </c>
      <c r="B11" s="495"/>
      <c r="C11" s="495"/>
      <c r="D11" s="495"/>
      <c r="E11" s="495"/>
      <c r="F11" s="495"/>
      <c r="G11" s="496"/>
      <c r="H11" s="132" t="s">
        <v>29</v>
      </c>
      <c r="I11" s="133"/>
      <c r="J11" s="133"/>
      <c r="K11" s="133"/>
      <c r="L11" s="133"/>
      <c r="M11" s="133"/>
      <c r="N11" s="133"/>
      <c r="O11" s="123" t="s">
        <v>30</v>
      </c>
      <c r="P11" s="134" t="s">
        <v>31</v>
      </c>
      <c r="Q11" s="128" t="s">
        <v>32</v>
      </c>
      <c r="R11" s="98"/>
    </row>
    <row r="12" spans="1:18" ht="23.25">
      <c r="A12" s="497" t="s">
        <v>33</v>
      </c>
      <c r="B12" s="135" t="s">
        <v>34</v>
      </c>
      <c r="C12" s="468" t="s">
        <v>35</v>
      </c>
      <c r="D12" s="135" t="s">
        <v>36</v>
      </c>
      <c r="E12" s="135" t="s">
        <v>37</v>
      </c>
      <c r="F12" s="499" t="s">
        <v>38</v>
      </c>
      <c r="G12" s="468" t="s">
        <v>39</v>
      </c>
      <c r="H12" s="468" t="s">
        <v>98</v>
      </c>
      <c r="I12" s="468" t="s">
        <v>99</v>
      </c>
      <c r="J12" s="135"/>
      <c r="K12" s="135" t="s">
        <v>34</v>
      </c>
      <c r="L12" s="135"/>
      <c r="M12" s="135"/>
      <c r="N12" s="136"/>
      <c r="O12" s="460">
        <v>3</v>
      </c>
      <c r="P12" s="502">
        <v>4</v>
      </c>
      <c r="Q12" s="504">
        <v>5</v>
      </c>
      <c r="R12" s="139"/>
    </row>
    <row r="13" spans="1:18" ht="23.25">
      <c r="A13" s="516"/>
      <c r="B13" s="137" t="s">
        <v>33</v>
      </c>
      <c r="C13" s="509"/>
      <c r="D13" s="137" t="s">
        <v>42</v>
      </c>
      <c r="E13" s="137" t="s">
        <v>43</v>
      </c>
      <c r="F13" s="517"/>
      <c r="G13" s="509"/>
      <c r="H13" s="509"/>
      <c r="I13" s="509"/>
      <c r="J13" s="137" t="s">
        <v>100</v>
      </c>
      <c r="K13" s="137" t="s">
        <v>100</v>
      </c>
      <c r="L13" s="137" t="s">
        <v>101</v>
      </c>
      <c r="M13" s="137" t="s">
        <v>101</v>
      </c>
      <c r="N13" s="138" t="s">
        <v>113</v>
      </c>
      <c r="O13" s="510"/>
      <c r="P13" s="511"/>
      <c r="Q13" s="512"/>
      <c r="R13" s="139"/>
    </row>
    <row r="14" spans="1:18" ht="24" thickBot="1">
      <c r="A14" s="513">
        <v>2</v>
      </c>
      <c r="B14" s="514"/>
      <c r="C14" s="514"/>
      <c r="D14" s="514"/>
      <c r="E14" s="514"/>
      <c r="F14" s="514"/>
      <c r="G14" s="515"/>
      <c r="H14" s="141" t="s">
        <v>29</v>
      </c>
      <c r="I14" s="142"/>
      <c r="J14" s="142"/>
      <c r="K14" s="142"/>
      <c r="L14" s="143"/>
      <c r="M14" s="143"/>
      <c r="N14" s="142"/>
      <c r="O14" s="144" t="s">
        <v>30</v>
      </c>
      <c r="P14" s="145" t="s">
        <v>31</v>
      </c>
      <c r="Q14" s="146" t="s">
        <v>32</v>
      </c>
      <c r="R14" s="98"/>
    </row>
    <row r="15" spans="1:18" ht="23.25">
      <c r="A15" s="247"/>
      <c r="B15" s="245"/>
      <c r="C15" s="246"/>
      <c r="D15" s="245"/>
      <c r="E15" s="246"/>
      <c r="F15" s="245"/>
      <c r="G15" s="246"/>
      <c r="H15" s="245"/>
      <c r="I15" s="246"/>
      <c r="J15" s="245"/>
      <c r="K15" s="246"/>
      <c r="L15" s="245"/>
      <c r="M15" s="362"/>
      <c r="N15" s="246"/>
      <c r="O15" s="248"/>
      <c r="P15" s="249"/>
      <c r="Q15" s="248"/>
      <c r="R15" s="149"/>
    </row>
    <row r="16" spans="1:18" ht="23.25">
      <c r="A16" s="101">
        <v>11</v>
      </c>
      <c r="B16" s="250" t="s">
        <v>123</v>
      </c>
      <c r="C16" s="94" t="s">
        <v>123</v>
      </c>
      <c r="D16" s="254">
        <v>0.1</v>
      </c>
      <c r="E16" s="94" t="s">
        <v>122</v>
      </c>
      <c r="F16" s="250"/>
      <c r="G16" s="94"/>
      <c r="H16" s="252">
        <v>2</v>
      </c>
      <c r="I16" s="253">
        <v>1</v>
      </c>
      <c r="J16" s="252"/>
      <c r="K16" s="253"/>
      <c r="L16" s="252"/>
      <c r="M16" s="363"/>
      <c r="N16" s="253" t="s">
        <v>103</v>
      </c>
      <c r="O16" s="241">
        <f>+P16-Q16</f>
        <v>704781.9500000002</v>
      </c>
      <c r="P16" s="140">
        <f>+P19+P24+P30+P34</f>
        <v>3505885.18</v>
      </c>
      <c r="Q16" s="241">
        <f>+Q19+Q24+Q30</f>
        <v>2801103.23</v>
      </c>
      <c r="R16" s="150"/>
    </row>
    <row r="17" spans="1:18" ht="23.25">
      <c r="A17" s="101"/>
      <c r="B17" s="250"/>
      <c r="C17" s="94"/>
      <c r="D17" s="254"/>
      <c r="E17" s="94"/>
      <c r="F17" s="250"/>
      <c r="G17" s="94"/>
      <c r="H17" s="252"/>
      <c r="I17" s="253"/>
      <c r="J17" s="252"/>
      <c r="K17" s="253"/>
      <c r="L17" s="252"/>
      <c r="M17" s="363"/>
      <c r="N17" s="253"/>
      <c r="O17" s="241"/>
      <c r="P17" s="140"/>
      <c r="Q17" s="241"/>
      <c r="R17" s="150"/>
    </row>
    <row r="18" spans="1:18" ht="23.25">
      <c r="A18" s="101"/>
      <c r="B18" s="250"/>
      <c r="C18" s="94"/>
      <c r="D18" s="250"/>
      <c r="E18" s="94"/>
      <c r="F18" s="250"/>
      <c r="G18" s="94"/>
      <c r="H18" s="252"/>
      <c r="I18" s="253"/>
      <c r="J18" s="252"/>
      <c r="K18" s="253"/>
      <c r="L18" s="252"/>
      <c r="M18" s="363"/>
      <c r="N18" s="253"/>
      <c r="O18" s="239"/>
      <c r="P18" s="235"/>
      <c r="Q18" s="239"/>
      <c r="R18" s="149"/>
    </row>
    <row r="19" spans="1:18" ht="23.25">
      <c r="A19" s="101"/>
      <c r="B19" s="250" t="s">
        <v>123</v>
      </c>
      <c r="C19" s="94" t="s">
        <v>123</v>
      </c>
      <c r="D19" s="250"/>
      <c r="E19" s="94" t="s">
        <v>122</v>
      </c>
      <c r="F19" s="250" t="s">
        <v>124</v>
      </c>
      <c r="G19" s="94"/>
      <c r="H19" s="252">
        <v>2</v>
      </c>
      <c r="I19" s="253">
        <v>1</v>
      </c>
      <c r="J19" s="252">
        <v>1</v>
      </c>
      <c r="K19" s="253"/>
      <c r="L19" s="252"/>
      <c r="M19" s="363"/>
      <c r="N19" s="253" t="s">
        <v>104</v>
      </c>
      <c r="O19" s="241"/>
      <c r="P19" s="140">
        <f>+P20+P21</f>
        <v>2804700</v>
      </c>
      <c r="Q19" s="241">
        <f>+Q20+Q21</f>
        <v>2730376.73</v>
      </c>
      <c r="R19" s="150"/>
    </row>
    <row r="20" spans="1:18" ht="23.25">
      <c r="A20" s="101"/>
      <c r="B20" s="250"/>
      <c r="C20" s="94"/>
      <c r="D20" s="250"/>
      <c r="E20" s="94"/>
      <c r="F20" s="250"/>
      <c r="G20" s="251">
        <v>100</v>
      </c>
      <c r="H20" s="255">
        <v>2</v>
      </c>
      <c r="I20" s="256">
        <v>1</v>
      </c>
      <c r="J20" s="255">
        <v>1</v>
      </c>
      <c r="K20" s="256">
        <v>1</v>
      </c>
      <c r="L20" s="255">
        <v>0</v>
      </c>
      <c r="M20" s="327">
        <v>1</v>
      </c>
      <c r="N20" s="256" t="s">
        <v>117</v>
      </c>
      <c r="O20" s="239"/>
      <c r="P20" s="235">
        <f>1997000+293000</f>
        <v>2290000</v>
      </c>
      <c r="Q20" s="239">
        <f>1997000+293000</f>
        <v>2290000</v>
      </c>
      <c r="R20" s="149"/>
    </row>
    <row r="21" spans="1:18" ht="23.25">
      <c r="A21" s="101"/>
      <c r="B21" s="250"/>
      <c r="C21" s="94"/>
      <c r="D21" s="250"/>
      <c r="E21" s="94"/>
      <c r="F21" s="250"/>
      <c r="G21" s="251">
        <v>100</v>
      </c>
      <c r="H21" s="255">
        <v>2</v>
      </c>
      <c r="I21" s="256">
        <v>1</v>
      </c>
      <c r="J21" s="255">
        <v>1</v>
      </c>
      <c r="K21" s="256">
        <v>2</v>
      </c>
      <c r="L21" s="255">
        <v>0</v>
      </c>
      <c r="M21" s="327">
        <v>1</v>
      </c>
      <c r="N21" s="256" t="s">
        <v>105</v>
      </c>
      <c r="O21" s="239"/>
      <c r="P21" s="235">
        <f>100000+18000+396700</f>
        <v>514700</v>
      </c>
      <c r="Q21" s="239">
        <f>90000+16200+334176.73</f>
        <v>440376.73</v>
      </c>
      <c r="R21" s="149"/>
    </row>
    <row r="22" spans="1:18" ht="23.25">
      <c r="A22" s="101"/>
      <c r="B22" s="250"/>
      <c r="C22" s="94"/>
      <c r="D22" s="250"/>
      <c r="E22" s="94"/>
      <c r="F22" s="250"/>
      <c r="G22" s="251"/>
      <c r="H22" s="255"/>
      <c r="I22" s="256"/>
      <c r="J22" s="255"/>
      <c r="K22" s="256"/>
      <c r="L22" s="255"/>
      <c r="M22" s="327"/>
      <c r="N22" s="256"/>
      <c r="O22" s="239"/>
      <c r="P22" s="235"/>
      <c r="Q22" s="239"/>
      <c r="R22" s="149"/>
    </row>
    <row r="23" spans="1:18" ht="23.25">
      <c r="A23" s="101"/>
      <c r="B23" s="250"/>
      <c r="C23" s="94"/>
      <c r="D23" s="250"/>
      <c r="E23" s="94"/>
      <c r="F23" s="250"/>
      <c r="G23" s="251"/>
      <c r="H23" s="255"/>
      <c r="I23" s="256"/>
      <c r="J23" s="255"/>
      <c r="K23" s="256"/>
      <c r="L23" s="255"/>
      <c r="M23" s="327"/>
      <c r="N23" s="256"/>
      <c r="O23" s="239"/>
      <c r="P23" s="235"/>
      <c r="Q23" s="239"/>
      <c r="R23" s="149"/>
    </row>
    <row r="24" spans="1:18" ht="23.25">
      <c r="A24" s="101"/>
      <c r="B24" s="250"/>
      <c r="C24" s="94"/>
      <c r="D24" s="250"/>
      <c r="E24" s="94"/>
      <c r="F24" s="250"/>
      <c r="G24" s="251"/>
      <c r="H24" s="252">
        <v>2</v>
      </c>
      <c r="I24" s="253">
        <v>1</v>
      </c>
      <c r="J24" s="252">
        <v>2</v>
      </c>
      <c r="K24" s="253"/>
      <c r="L24" s="252"/>
      <c r="M24" s="363"/>
      <c r="N24" s="253" t="s">
        <v>192</v>
      </c>
      <c r="O24" s="241"/>
      <c r="P24" s="140">
        <f>+P25+P26+P27</f>
        <v>42226.5</v>
      </c>
      <c r="Q24" s="241">
        <f>+Q25+Q26+Q27</f>
        <v>42226.5</v>
      </c>
      <c r="R24" s="149"/>
    </row>
    <row r="25" spans="1:18" ht="23.25">
      <c r="A25" s="101"/>
      <c r="B25" s="250"/>
      <c r="C25" s="94"/>
      <c r="D25" s="250"/>
      <c r="E25" s="94"/>
      <c r="F25" s="250"/>
      <c r="G25" s="251"/>
      <c r="H25" s="255">
        <v>2</v>
      </c>
      <c r="I25" s="256">
        <v>1</v>
      </c>
      <c r="J25" s="255">
        <v>2</v>
      </c>
      <c r="K25" s="256">
        <v>2</v>
      </c>
      <c r="L25" s="255">
        <v>0</v>
      </c>
      <c r="M25" s="327">
        <v>1</v>
      </c>
      <c r="N25" s="256" t="s">
        <v>178</v>
      </c>
      <c r="O25" s="239"/>
      <c r="P25" s="235">
        <v>13000</v>
      </c>
      <c r="Q25" s="239">
        <v>13000</v>
      </c>
      <c r="R25" s="149"/>
    </row>
    <row r="26" spans="1:18" ht="23.25">
      <c r="A26" s="101"/>
      <c r="B26" s="250"/>
      <c r="C26" s="94"/>
      <c r="D26" s="250"/>
      <c r="E26" s="94"/>
      <c r="F26" s="250"/>
      <c r="G26" s="251"/>
      <c r="H26" s="255">
        <v>2</v>
      </c>
      <c r="I26" s="256">
        <v>1</v>
      </c>
      <c r="J26" s="255">
        <v>2</v>
      </c>
      <c r="K26" s="256">
        <v>2</v>
      </c>
      <c r="L26" s="255">
        <v>0</v>
      </c>
      <c r="M26" s="327">
        <v>2</v>
      </c>
      <c r="N26" s="256" t="s">
        <v>195</v>
      </c>
      <c r="O26" s="239"/>
      <c r="P26" s="235">
        <v>27226.5</v>
      </c>
      <c r="Q26" s="239">
        <v>27226.5</v>
      </c>
      <c r="R26" s="149"/>
    </row>
    <row r="27" spans="1:18" ht="23.25">
      <c r="A27" s="101"/>
      <c r="B27" s="250"/>
      <c r="C27" s="94"/>
      <c r="D27" s="250"/>
      <c r="E27" s="94"/>
      <c r="F27" s="250"/>
      <c r="G27" s="251">
        <v>100</v>
      </c>
      <c r="H27" s="255">
        <v>2</v>
      </c>
      <c r="I27" s="256">
        <v>1</v>
      </c>
      <c r="J27" s="255">
        <v>2</v>
      </c>
      <c r="K27" s="256">
        <v>2</v>
      </c>
      <c r="L27" s="255">
        <v>0</v>
      </c>
      <c r="M27" s="327">
        <v>4</v>
      </c>
      <c r="N27" s="357" t="s">
        <v>172</v>
      </c>
      <c r="O27" s="239"/>
      <c r="P27" s="235">
        <v>2000</v>
      </c>
      <c r="Q27" s="239">
        <v>2000</v>
      </c>
      <c r="R27" s="149"/>
    </row>
    <row r="28" spans="1:18" ht="23.25">
      <c r="A28" s="101"/>
      <c r="B28" s="250"/>
      <c r="C28" s="94"/>
      <c r="D28" s="250"/>
      <c r="E28" s="94"/>
      <c r="F28" s="250"/>
      <c r="G28" s="251"/>
      <c r="H28" s="255">
        <v>2</v>
      </c>
      <c r="I28" s="256">
        <v>1</v>
      </c>
      <c r="J28" s="255">
        <v>2</v>
      </c>
      <c r="K28" s="256">
        <v>2</v>
      </c>
      <c r="L28" s="255">
        <v>0</v>
      </c>
      <c r="M28" s="327">
        <v>8</v>
      </c>
      <c r="N28" s="357" t="s">
        <v>223</v>
      </c>
      <c r="O28" s="239"/>
      <c r="P28" s="235"/>
      <c r="Q28" s="239"/>
      <c r="R28" s="149"/>
    </row>
    <row r="29" spans="1:18" ht="23.25">
      <c r="A29" s="101"/>
      <c r="B29" s="250"/>
      <c r="C29" s="94"/>
      <c r="D29" s="250"/>
      <c r="E29" s="94"/>
      <c r="F29" s="250"/>
      <c r="G29" s="251"/>
      <c r="H29" s="255"/>
      <c r="I29" s="256"/>
      <c r="J29" s="255"/>
      <c r="K29" s="256"/>
      <c r="L29" s="255"/>
      <c r="M29" s="327"/>
      <c r="N29" s="256"/>
      <c r="O29" s="239"/>
      <c r="P29" s="235"/>
      <c r="Q29" s="239"/>
      <c r="R29" s="149"/>
    </row>
    <row r="30" spans="1:18" ht="23.25">
      <c r="A30" s="101"/>
      <c r="B30" s="250"/>
      <c r="C30" s="94"/>
      <c r="D30" s="250"/>
      <c r="E30" s="94"/>
      <c r="F30" s="250"/>
      <c r="G30" s="251"/>
      <c r="H30" s="252">
        <v>2</v>
      </c>
      <c r="I30" s="253">
        <v>1</v>
      </c>
      <c r="J30" s="252">
        <v>3</v>
      </c>
      <c r="K30" s="253"/>
      <c r="L30" s="255"/>
      <c r="M30" s="327"/>
      <c r="N30" s="253" t="s">
        <v>175</v>
      </c>
      <c r="O30" s="239"/>
      <c r="P30" s="140">
        <f>+P31</f>
        <v>28500</v>
      </c>
      <c r="Q30" s="241">
        <f>+Q31</f>
        <v>28500</v>
      </c>
      <c r="R30" s="149"/>
    </row>
    <row r="31" spans="1:18" ht="23.25">
      <c r="A31" s="101"/>
      <c r="B31" s="250"/>
      <c r="C31" s="94"/>
      <c r="D31" s="250"/>
      <c r="E31" s="94"/>
      <c r="F31" s="250"/>
      <c r="G31" s="251">
        <v>9995</v>
      </c>
      <c r="H31" s="255">
        <v>2</v>
      </c>
      <c r="I31" s="256">
        <v>1</v>
      </c>
      <c r="J31" s="255">
        <v>3</v>
      </c>
      <c r="K31" s="256">
        <v>2</v>
      </c>
      <c r="L31" s="255">
        <v>0</v>
      </c>
      <c r="M31" s="327">
        <v>1</v>
      </c>
      <c r="N31" s="256" t="s">
        <v>176</v>
      </c>
      <c r="O31" s="239"/>
      <c r="P31" s="235">
        <v>28500</v>
      </c>
      <c r="Q31" s="239">
        <v>28500</v>
      </c>
      <c r="R31" s="149"/>
    </row>
    <row r="32" spans="1:18" ht="23.25">
      <c r="A32" s="101"/>
      <c r="B32" s="250"/>
      <c r="C32" s="94"/>
      <c r="D32" s="250"/>
      <c r="E32" s="94"/>
      <c r="F32" s="250"/>
      <c r="G32" s="251"/>
      <c r="H32" s="255"/>
      <c r="I32" s="256"/>
      <c r="J32" s="255"/>
      <c r="K32" s="256"/>
      <c r="L32" s="255"/>
      <c r="M32" s="327"/>
      <c r="N32" s="256"/>
      <c r="O32" s="239"/>
      <c r="P32" s="235"/>
      <c r="Q32" s="239"/>
      <c r="R32" s="149"/>
    </row>
    <row r="33" spans="1:18" ht="23.25">
      <c r="A33" s="101"/>
      <c r="B33" s="250"/>
      <c r="C33" s="94"/>
      <c r="D33" s="250"/>
      <c r="E33" s="94"/>
      <c r="F33" s="250"/>
      <c r="G33" s="251"/>
      <c r="H33" s="255"/>
      <c r="I33" s="256"/>
      <c r="J33" s="255"/>
      <c r="K33" s="256"/>
      <c r="L33" s="255"/>
      <c r="M33" s="327"/>
      <c r="N33" s="256"/>
      <c r="O33" s="239"/>
      <c r="P33" s="235"/>
      <c r="Q33" s="239"/>
      <c r="R33" s="149"/>
    </row>
    <row r="34" spans="1:18" ht="23.25">
      <c r="A34" s="257"/>
      <c r="B34" s="250"/>
      <c r="C34" s="94"/>
      <c r="D34" s="250"/>
      <c r="E34" s="94"/>
      <c r="F34" s="250"/>
      <c r="G34" s="251"/>
      <c r="H34" s="252">
        <v>2</v>
      </c>
      <c r="I34" s="253">
        <v>1</v>
      </c>
      <c r="J34" s="252">
        <v>5</v>
      </c>
      <c r="K34" s="256"/>
      <c r="L34" s="255"/>
      <c r="M34" s="327"/>
      <c r="N34" s="253" t="s">
        <v>158</v>
      </c>
      <c r="O34" s="239"/>
      <c r="P34" s="140">
        <f>+P35+P36+P37</f>
        <v>630458.68</v>
      </c>
      <c r="Q34" s="239"/>
      <c r="R34" s="149"/>
    </row>
    <row r="35" spans="1:18" ht="23.25">
      <c r="A35" s="257"/>
      <c r="B35" s="250"/>
      <c r="C35" s="94"/>
      <c r="D35" s="250"/>
      <c r="E35" s="94"/>
      <c r="F35" s="250"/>
      <c r="G35" s="251">
        <v>100</v>
      </c>
      <c r="H35" s="255">
        <v>2</v>
      </c>
      <c r="I35" s="256">
        <v>1</v>
      </c>
      <c r="J35" s="255">
        <v>5</v>
      </c>
      <c r="K35" s="256">
        <v>1</v>
      </c>
      <c r="L35" s="255">
        <v>0</v>
      </c>
      <c r="M35" s="327">
        <v>1</v>
      </c>
      <c r="N35" s="256" t="s">
        <v>150</v>
      </c>
      <c r="O35" s="239"/>
      <c r="P35" s="235">
        <v>289715.83</v>
      </c>
      <c r="Q35" s="239"/>
      <c r="R35" s="149"/>
    </row>
    <row r="36" spans="1:18" ht="23.25">
      <c r="A36" s="257"/>
      <c r="B36" s="250"/>
      <c r="C36" s="94"/>
      <c r="D36" s="250"/>
      <c r="E36" s="94"/>
      <c r="F36" s="250"/>
      <c r="G36" s="251">
        <v>100</v>
      </c>
      <c r="H36" s="255">
        <v>2</v>
      </c>
      <c r="I36" s="256">
        <v>1</v>
      </c>
      <c r="J36" s="255">
        <v>5</v>
      </c>
      <c r="K36" s="256">
        <v>2</v>
      </c>
      <c r="L36" s="255">
        <v>0</v>
      </c>
      <c r="M36" s="327">
        <v>1</v>
      </c>
      <c r="N36" s="256" t="s">
        <v>118</v>
      </c>
      <c r="O36" s="239"/>
      <c r="P36" s="235">
        <v>295218</v>
      </c>
      <c r="Q36" s="239"/>
      <c r="R36" s="149"/>
    </row>
    <row r="37" spans="1:18" ht="23.25">
      <c r="A37" s="257"/>
      <c r="B37" s="254"/>
      <c r="C37" s="251"/>
      <c r="D37" s="254"/>
      <c r="E37" s="251"/>
      <c r="F37" s="254"/>
      <c r="G37" s="251">
        <v>100</v>
      </c>
      <c r="H37" s="255">
        <v>2</v>
      </c>
      <c r="I37" s="256">
        <v>1</v>
      </c>
      <c r="J37" s="255">
        <v>5</v>
      </c>
      <c r="K37" s="256">
        <v>3</v>
      </c>
      <c r="L37" s="255">
        <v>0</v>
      </c>
      <c r="M37" s="327">
        <v>1</v>
      </c>
      <c r="N37" s="256" t="s">
        <v>170</v>
      </c>
      <c r="O37" s="239"/>
      <c r="P37" s="235">
        <v>45524.85</v>
      </c>
      <c r="Q37" s="239"/>
      <c r="R37" s="149"/>
    </row>
    <row r="38" spans="1:18" ht="23.25">
      <c r="A38" s="257"/>
      <c r="B38" s="254"/>
      <c r="C38" s="251"/>
      <c r="D38" s="254"/>
      <c r="E38" s="251"/>
      <c r="F38" s="254"/>
      <c r="G38" s="251"/>
      <c r="H38" s="255"/>
      <c r="I38" s="256"/>
      <c r="J38" s="255"/>
      <c r="K38" s="256"/>
      <c r="L38" s="255"/>
      <c r="M38" s="327"/>
      <c r="N38" s="256"/>
      <c r="O38" s="239"/>
      <c r="P38" s="235"/>
      <c r="Q38" s="239"/>
      <c r="R38" s="149"/>
    </row>
    <row r="39" spans="1:18" ht="23.25">
      <c r="A39" s="257"/>
      <c r="B39" s="254"/>
      <c r="C39" s="251"/>
      <c r="D39" s="254"/>
      <c r="E39" s="251"/>
      <c r="F39" s="254"/>
      <c r="G39" s="251"/>
      <c r="H39" s="255"/>
      <c r="I39" s="256"/>
      <c r="J39" s="255"/>
      <c r="K39" s="256"/>
      <c r="L39" s="255"/>
      <c r="M39" s="327"/>
      <c r="N39" s="256"/>
      <c r="O39" s="239"/>
      <c r="P39" s="235"/>
      <c r="Q39" s="239"/>
      <c r="R39" s="149"/>
    </row>
    <row r="40" spans="1:18" ht="23.25">
      <c r="A40" s="257"/>
      <c r="B40" s="250" t="s">
        <v>123</v>
      </c>
      <c r="C40" s="94" t="s">
        <v>123</v>
      </c>
      <c r="D40" s="250"/>
      <c r="E40" s="94" t="s">
        <v>122</v>
      </c>
      <c r="F40" s="250" t="s">
        <v>124</v>
      </c>
      <c r="G40" s="251"/>
      <c r="H40" s="252">
        <v>2</v>
      </c>
      <c r="I40" s="253">
        <v>2</v>
      </c>
      <c r="J40" s="252"/>
      <c r="K40" s="253"/>
      <c r="L40" s="252"/>
      <c r="M40" s="363"/>
      <c r="N40" s="253" t="s">
        <v>106</v>
      </c>
      <c r="O40" s="241">
        <f>+P40-Q40</f>
        <v>314832.63</v>
      </c>
      <c r="P40" s="140">
        <f>+P43+P51+P56+P61+P67+P73</f>
        <v>807214.04</v>
      </c>
      <c r="Q40" s="241">
        <f>+Q43+Q51+Q56+Q61+Q67+Q73</f>
        <v>492381.41000000003</v>
      </c>
      <c r="R40" s="150"/>
    </row>
    <row r="41" spans="1:18" ht="23.25">
      <c r="A41" s="257"/>
      <c r="B41" s="250"/>
      <c r="C41" s="94"/>
      <c r="D41" s="250"/>
      <c r="E41" s="94"/>
      <c r="F41" s="250"/>
      <c r="G41" s="251"/>
      <c r="H41" s="252"/>
      <c r="I41" s="253"/>
      <c r="J41" s="252"/>
      <c r="K41" s="253"/>
      <c r="L41" s="252"/>
      <c r="M41" s="363"/>
      <c r="N41" s="253"/>
      <c r="O41" s="241"/>
      <c r="P41" s="140"/>
      <c r="Q41" s="241"/>
      <c r="R41" s="150"/>
    </row>
    <row r="42" spans="1:18" ht="23.25">
      <c r="A42" s="257"/>
      <c r="B42" s="254"/>
      <c r="C42" s="251"/>
      <c r="D42" s="254"/>
      <c r="E42" s="251"/>
      <c r="F42" s="254"/>
      <c r="G42" s="251"/>
      <c r="H42" s="252"/>
      <c r="I42" s="253"/>
      <c r="J42" s="252"/>
      <c r="K42" s="253"/>
      <c r="L42" s="252"/>
      <c r="M42" s="363"/>
      <c r="N42" s="253"/>
      <c r="O42" s="241"/>
      <c r="P42" s="235"/>
      <c r="Q42" s="239"/>
      <c r="R42" s="149"/>
    </row>
    <row r="43" spans="1:18" ht="23.25">
      <c r="A43" s="257"/>
      <c r="B43" s="250"/>
      <c r="C43" s="94"/>
      <c r="D43" s="250"/>
      <c r="E43" s="94"/>
      <c r="F43" s="250"/>
      <c r="G43" s="251"/>
      <c r="H43" s="252">
        <v>2</v>
      </c>
      <c r="I43" s="253">
        <v>2</v>
      </c>
      <c r="J43" s="252">
        <v>1</v>
      </c>
      <c r="K43" s="253"/>
      <c r="L43" s="252"/>
      <c r="M43" s="363"/>
      <c r="N43" s="253" t="s">
        <v>107</v>
      </c>
      <c r="O43" s="241"/>
      <c r="P43" s="140">
        <f>+P44+P45+P46+P47+P48</f>
        <v>234187.98</v>
      </c>
      <c r="Q43" s="241">
        <f>+Q44+Q45+Q46+Q47+Q48</f>
        <v>10354.64</v>
      </c>
      <c r="R43" s="150"/>
    </row>
    <row r="44" spans="1:18" ht="23.25">
      <c r="A44" s="257"/>
      <c r="B44" s="250"/>
      <c r="C44" s="94"/>
      <c r="D44" s="250"/>
      <c r="E44" s="94"/>
      <c r="F44" s="250"/>
      <c r="G44" s="251">
        <v>100</v>
      </c>
      <c r="H44" s="255">
        <v>2</v>
      </c>
      <c r="I44" s="256">
        <v>2</v>
      </c>
      <c r="J44" s="255">
        <v>1</v>
      </c>
      <c r="K44" s="256">
        <v>2</v>
      </c>
      <c r="L44" s="255">
        <v>0</v>
      </c>
      <c r="M44" s="327">
        <v>1</v>
      </c>
      <c r="N44" s="256" t="s">
        <v>157</v>
      </c>
      <c r="O44" s="241"/>
      <c r="P44" s="235">
        <f>1697.29+19</f>
        <v>1716.29</v>
      </c>
      <c r="Q44" s="239">
        <v>19</v>
      </c>
      <c r="R44" s="150"/>
    </row>
    <row r="45" spans="1:18" ht="23.25">
      <c r="A45" s="257"/>
      <c r="B45" s="250"/>
      <c r="C45" s="94"/>
      <c r="D45" s="250"/>
      <c r="E45" s="94"/>
      <c r="F45" s="250"/>
      <c r="G45" s="251">
        <v>100</v>
      </c>
      <c r="H45" s="255">
        <v>2</v>
      </c>
      <c r="I45" s="256">
        <v>2</v>
      </c>
      <c r="J45" s="255">
        <v>1</v>
      </c>
      <c r="K45" s="256">
        <v>3</v>
      </c>
      <c r="L45" s="255">
        <v>0</v>
      </c>
      <c r="M45" s="327">
        <v>1</v>
      </c>
      <c r="N45" s="256" t="s">
        <v>154</v>
      </c>
      <c r="O45" s="241"/>
      <c r="P45" s="235">
        <f>144061.2+175</f>
        <v>144236.2</v>
      </c>
      <c r="Q45" s="239">
        <v>175</v>
      </c>
      <c r="R45" s="150"/>
    </row>
    <row r="46" spans="1:18" ht="23.25">
      <c r="A46" s="257"/>
      <c r="B46" s="250"/>
      <c r="C46" s="94"/>
      <c r="D46" s="250"/>
      <c r="E46" s="94"/>
      <c r="F46" s="250"/>
      <c r="G46" s="251">
        <v>100</v>
      </c>
      <c r="H46" s="255">
        <v>2</v>
      </c>
      <c r="I46" s="256">
        <v>2</v>
      </c>
      <c r="J46" s="255">
        <v>1</v>
      </c>
      <c r="K46" s="256">
        <v>4</v>
      </c>
      <c r="L46" s="255">
        <v>0</v>
      </c>
      <c r="M46" s="327">
        <v>1</v>
      </c>
      <c r="N46" s="256" t="s">
        <v>179</v>
      </c>
      <c r="O46" s="241"/>
      <c r="P46" s="235">
        <v>19942.3</v>
      </c>
      <c r="Q46" s="239"/>
      <c r="R46" s="150"/>
    </row>
    <row r="47" spans="1:18" ht="23.25">
      <c r="A47" s="257"/>
      <c r="B47" s="250"/>
      <c r="C47" s="94"/>
      <c r="D47" s="250"/>
      <c r="E47" s="94"/>
      <c r="F47" s="250"/>
      <c r="G47" s="251">
        <v>100</v>
      </c>
      <c r="H47" s="255">
        <v>2</v>
      </c>
      <c r="I47" s="256">
        <v>2</v>
      </c>
      <c r="J47" s="255">
        <v>1</v>
      </c>
      <c r="K47" s="256">
        <v>5</v>
      </c>
      <c r="L47" s="255">
        <v>0</v>
      </c>
      <c r="M47" s="327">
        <v>1</v>
      </c>
      <c r="N47" s="256" t="s">
        <v>155</v>
      </c>
      <c r="O47" s="241"/>
      <c r="P47" s="235">
        <f>11101.44+48959.75</f>
        <v>60061.19</v>
      </c>
      <c r="Q47" s="239">
        <v>10160.64</v>
      </c>
      <c r="R47" s="150"/>
    </row>
    <row r="48" spans="1:18" ht="23.25">
      <c r="A48" s="257"/>
      <c r="B48" s="254"/>
      <c r="C48" s="251"/>
      <c r="D48" s="254"/>
      <c r="E48" s="251"/>
      <c r="F48" s="254"/>
      <c r="G48" s="251">
        <v>100</v>
      </c>
      <c r="H48" s="255">
        <v>2</v>
      </c>
      <c r="I48" s="256">
        <v>2</v>
      </c>
      <c r="J48" s="255">
        <v>1</v>
      </c>
      <c r="K48" s="256">
        <v>7</v>
      </c>
      <c r="L48" s="255">
        <v>0</v>
      </c>
      <c r="M48" s="327">
        <v>1</v>
      </c>
      <c r="N48" s="256" t="s">
        <v>119</v>
      </c>
      <c r="O48" s="241"/>
      <c r="P48" s="235">
        <v>8232</v>
      </c>
      <c r="Q48" s="239"/>
      <c r="R48" s="149"/>
    </row>
    <row r="49" spans="1:18" ht="23.25">
      <c r="A49" s="257"/>
      <c r="B49" s="254"/>
      <c r="C49" s="251"/>
      <c r="D49" s="254"/>
      <c r="E49" s="251"/>
      <c r="F49" s="254"/>
      <c r="G49" s="251"/>
      <c r="H49" s="255"/>
      <c r="I49" s="256"/>
      <c r="J49" s="255"/>
      <c r="K49" s="256"/>
      <c r="L49" s="255"/>
      <c r="M49" s="327"/>
      <c r="N49" s="256"/>
      <c r="O49" s="241"/>
      <c r="P49" s="235"/>
      <c r="Q49" s="239"/>
      <c r="R49" s="149"/>
    </row>
    <row r="50" spans="1:18" ht="23.25">
      <c r="A50" s="257"/>
      <c r="B50" s="254"/>
      <c r="C50" s="251"/>
      <c r="D50" s="254"/>
      <c r="E50" s="251"/>
      <c r="F50" s="254"/>
      <c r="G50" s="251"/>
      <c r="H50" s="255"/>
      <c r="I50" s="256"/>
      <c r="J50" s="255"/>
      <c r="K50" s="256"/>
      <c r="L50" s="255"/>
      <c r="M50" s="327"/>
      <c r="N50" s="256"/>
      <c r="O50" s="241"/>
      <c r="P50" s="235"/>
      <c r="Q50" s="239"/>
      <c r="R50" s="149"/>
    </row>
    <row r="51" spans="1:18" ht="23.25">
      <c r="A51" s="257"/>
      <c r="B51" s="254"/>
      <c r="C51" s="251"/>
      <c r="D51" s="254"/>
      <c r="E51" s="251"/>
      <c r="F51" s="254"/>
      <c r="G51" s="251"/>
      <c r="H51" s="252">
        <v>2</v>
      </c>
      <c r="I51" s="253">
        <v>2</v>
      </c>
      <c r="J51" s="252">
        <v>2</v>
      </c>
      <c r="K51" s="256"/>
      <c r="L51" s="255"/>
      <c r="M51" s="327"/>
      <c r="N51" s="253" t="s">
        <v>225</v>
      </c>
      <c r="O51" s="241"/>
      <c r="P51" s="140">
        <f>+P53+P52</f>
        <v>101270</v>
      </c>
      <c r="Q51" s="241">
        <f>+Q53+Q52</f>
        <v>92412.36</v>
      </c>
      <c r="R51" s="149"/>
    </row>
    <row r="52" spans="1:18" ht="23.25">
      <c r="A52" s="257"/>
      <c r="B52" s="254"/>
      <c r="C52" s="251"/>
      <c r="D52" s="254"/>
      <c r="E52" s="251"/>
      <c r="F52" s="254"/>
      <c r="G52" s="251"/>
      <c r="H52" s="255">
        <v>2</v>
      </c>
      <c r="I52" s="256">
        <v>2</v>
      </c>
      <c r="J52" s="255">
        <v>2</v>
      </c>
      <c r="K52" s="256">
        <v>1</v>
      </c>
      <c r="L52" s="255">
        <v>0</v>
      </c>
      <c r="M52" s="327">
        <v>1</v>
      </c>
      <c r="N52" s="256" t="s">
        <v>240</v>
      </c>
      <c r="O52" s="241"/>
      <c r="P52" s="235">
        <f>50250+50250</f>
        <v>100500</v>
      </c>
      <c r="Q52" s="239">
        <f>45821.18+45821.18</f>
        <v>91642.36</v>
      </c>
      <c r="R52" s="149"/>
    </row>
    <row r="53" spans="1:18" ht="23.25">
      <c r="A53" s="257"/>
      <c r="B53" s="254"/>
      <c r="C53" s="251"/>
      <c r="D53" s="254"/>
      <c r="E53" s="251"/>
      <c r="F53" s="254"/>
      <c r="G53" s="251"/>
      <c r="H53" s="255">
        <v>2</v>
      </c>
      <c r="I53" s="256">
        <v>2</v>
      </c>
      <c r="J53" s="255">
        <v>2</v>
      </c>
      <c r="K53" s="256">
        <v>2</v>
      </c>
      <c r="L53" s="255">
        <v>0</v>
      </c>
      <c r="M53" s="327">
        <v>1</v>
      </c>
      <c r="N53" s="256" t="s">
        <v>226</v>
      </c>
      <c r="O53" s="241"/>
      <c r="P53" s="235">
        <v>770</v>
      </c>
      <c r="Q53" s="239">
        <v>770</v>
      </c>
      <c r="R53" s="149"/>
    </row>
    <row r="54" spans="1:18" ht="23.25">
      <c r="A54" s="257"/>
      <c r="B54" s="254"/>
      <c r="C54" s="251"/>
      <c r="D54" s="254"/>
      <c r="E54" s="251"/>
      <c r="F54" s="254"/>
      <c r="G54" s="251"/>
      <c r="H54" s="255"/>
      <c r="I54" s="256"/>
      <c r="J54" s="255"/>
      <c r="K54" s="256"/>
      <c r="L54" s="255"/>
      <c r="M54" s="327"/>
      <c r="N54" s="256"/>
      <c r="O54" s="241"/>
      <c r="P54" s="235"/>
      <c r="Q54" s="239"/>
      <c r="R54" s="149"/>
    </row>
    <row r="55" spans="1:18" ht="23.25">
      <c r="A55" s="257"/>
      <c r="B55" s="254"/>
      <c r="C55" s="251"/>
      <c r="D55" s="254"/>
      <c r="E55" s="251"/>
      <c r="F55" s="254"/>
      <c r="G55" s="251"/>
      <c r="H55" s="255"/>
      <c r="I55" s="256"/>
      <c r="J55" s="255"/>
      <c r="K55" s="256"/>
      <c r="L55" s="255"/>
      <c r="M55" s="327"/>
      <c r="N55" s="256"/>
      <c r="O55" s="241"/>
      <c r="P55" s="235"/>
      <c r="Q55" s="239"/>
      <c r="R55" s="149"/>
    </row>
    <row r="56" spans="1:18" ht="23.25">
      <c r="A56" s="257"/>
      <c r="B56" s="254"/>
      <c r="C56" s="251"/>
      <c r="D56" s="254"/>
      <c r="E56" s="251"/>
      <c r="F56" s="254"/>
      <c r="G56" s="251"/>
      <c r="H56" s="252">
        <v>2</v>
      </c>
      <c r="I56" s="253">
        <v>2</v>
      </c>
      <c r="J56" s="252">
        <v>4</v>
      </c>
      <c r="K56" s="253"/>
      <c r="L56" s="252"/>
      <c r="M56" s="363"/>
      <c r="N56" s="253" t="s">
        <v>185</v>
      </c>
      <c r="O56" s="241"/>
      <c r="P56" s="140">
        <f>+P57+P58</f>
        <v>1350</v>
      </c>
      <c r="Q56" s="241">
        <f>+Q57+Q58</f>
        <v>1350</v>
      </c>
      <c r="R56" s="149"/>
    </row>
    <row r="57" spans="1:18" ht="23.25">
      <c r="A57" s="257"/>
      <c r="B57" s="254"/>
      <c r="C57" s="251"/>
      <c r="D57" s="254"/>
      <c r="E57" s="251"/>
      <c r="F57" s="254"/>
      <c r="G57" s="251"/>
      <c r="H57" s="255">
        <v>2</v>
      </c>
      <c r="I57" s="256">
        <v>2</v>
      </c>
      <c r="J57" s="255">
        <v>4</v>
      </c>
      <c r="K57" s="256">
        <v>4</v>
      </c>
      <c r="L57" s="255">
        <v>0</v>
      </c>
      <c r="M57" s="327">
        <v>1</v>
      </c>
      <c r="N57" s="256" t="s">
        <v>186</v>
      </c>
      <c r="O57" s="241"/>
      <c r="P57" s="235">
        <v>60</v>
      </c>
      <c r="Q57" s="239">
        <v>60</v>
      </c>
      <c r="R57" s="149"/>
    </row>
    <row r="58" spans="1:18" ht="23.25">
      <c r="A58" s="257"/>
      <c r="B58" s="254"/>
      <c r="C58" s="251"/>
      <c r="D58" s="254"/>
      <c r="E58" s="251"/>
      <c r="F58" s="254"/>
      <c r="G58" s="251"/>
      <c r="H58" s="255">
        <v>2</v>
      </c>
      <c r="I58" s="256">
        <v>2</v>
      </c>
      <c r="J58" s="255">
        <v>4</v>
      </c>
      <c r="K58" s="256">
        <v>1</v>
      </c>
      <c r="L58" s="255">
        <v>0</v>
      </c>
      <c r="M58" s="327">
        <v>1</v>
      </c>
      <c r="N58" s="256" t="s">
        <v>206</v>
      </c>
      <c r="O58" s="241"/>
      <c r="P58" s="235">
        <f>570+720</f>
        <v>1290</v>
      </c>
      <c r="Q58" s="239">
        <f>570+720</f>
        <v>1290</v>
      </c>
      <c r="R58" s="149"/>
    </row>
    <row r="59" spans="1:18" ht="23.25">
      <c r="A59" s="257"/>
      <c r="B59" s="254"/>
      <c r="C59" s="251"/>
      <c r="D59" s="254"/>
      <c r="E59" s="251"/>
      <c r="F59" s="254"/>
      <c r="G59" s="251"/>
      <c r="H59" s="255"/>
      <c r="I59" s="256"/>
      <c r="J59" s="255"/>
      <c r="K59" s="256"/>
      <c r="L59" s="255"/>
      <c r="M59" s="327"/>
      <c r="N59" s="256"/>
      <c r="O59" s="241"/>
      <c r="P59" s="235"/>
      <c r="Q59" s="239"/>
      <c r="R59" s="149"/>
    </row>
    <row r="60" spans="1:18" ht="23.25">
      <c r="A60" s="257"/>
      <c r="B60" s="254"/>
      <c r="C60" s="251"/>
      <c r="D60" s="254"/>
      <c r="E60" s="251"/>
      <c r="F60" s="254"/>
      <c r="G60" s="251"/>
      <c r="H60" s="255"/>
      <c r="I60" s="256"/>
      <c r="J60" s="255"/>
      <c r="K60" s="256"/>
      <c r="L60" s="255"/>
      <c r="M60" s="327"/>
      <c r="N60" s="256"/>
      <c r="O60" s="241"/>
      <c r="P60" s="235"/>
      <c r="Q60" s="239"/>
      <c r="R60" s="149"/>
    </row>
    <row r="61" spans="1:18" ht="23.25">
      <c r="A61" s="257"/>
      <c r="B61" s="250" t="s">
        <v>123</v>
      </c>
      <c r="C61" s="94" t="s">
        <v>123</v>
      </c>
      <c r="D61" s="250"/>
      <c r="E61" s="94" t="s">
        <v>122</v>
      </c>
      <c r="F61" s="250" t="s">
        <v>124</v>
      </c>
      <c r="G61" s="251"/>
      <c r="H61" s="252">
        <v>2</v>
      </c>
      <c r="I61" s="253">
        <v>2</v>
      </c>
      <c r="J61" s="252">
        <v>6</v>
      </c>
      <c r="K61" s="253"/>
      <c r="L61" s="252"/>
      <c r="M61" s="363"/>
      <c r="N61" s="253" t="s">
        <v>115</v>
      </c>
      <c r="O61" s="241"/>
      <c r="P61" s="140">
        <f>+P62+P63+P64</f>
        <v>162899.78</v>
      </c>
      <c r="Q61" s="241">
        <f>+Q62+Q63+Q64</f>
        <v>156297.64</v>
      </c>
      <c r="R61" s="150"/>
    </row>
    <row r="62" spans="1:18" ht="23.25">
      <c r="A62" s="257"/>
      <c r="B62" s="250"/>
      <c r="C62" s="94"/>
      <c r="D62" s="250"/>
      <c r="E62" s="94"/>
      <c r="F62" s="250"/>
      <c r="G62" s="251">
        <v>9995</v>
      </c>
      <c r="H62" s="255">
        <v>2</v>
      </c>
      <c r="I62" s="256">
        <v>2</v>
      </c>
      <c r="J62" s="255">
        <v>6</v>
      </c>
      <c r="K62" s="256">
        <v>1</v>
      </c>
      <c r="L62" s="255">
        <v>0</v>
      </c>
      <c r="M62" s="327">
        <v>1</v>
      </c>
      <c r="N62" s="256" t="s">
        <v>161</v>
      </c>
      <c r="O62" s="241"/>
      <c r="P62" s="235">
        <v>2175</v>
      </c>
      <c r="Q62" s="239">
        <v>2175</v>
      </c>
      <c r="R62" s="150"/>
    </row>
    <row r="63" spans="1:18" ht="23.25">
      <c r="A63" s="257"/>
      <c r="B63" s="250"/>
      <c r="C63" s="94"/>
      <c r="D63" s="250"/>
      <c r="E63" s="94"/>
      <c r="F63" s="250"/>
      <c r="G63" s="251">
        <v>9995</v>
      </c>
      <c r="H63" s="255">
        <v>2</v>
      </c>
      <c r="I63" s="256">
        <v>2</v>
      </c>
      <c r="J63" s="255">
        <v>6</v>
      </c>
      <c r="K63" s="256">
        <v>2</v>
      </c>
      <c r="L63" s="255">
        <v>0</v>
      </c>
      <c r="M63" s="327">
        <v>1</v>
      </c>
      <c r="N63" s="256" t="s">
        <v>162</v>
      </c>
      <c r="O63" s="241"/>
      <c r="P63" s="235">
        <f>134255.36+3788.67</f>
        <v>138044.03</v>
      </c>
      <c r="Q63" s="239">
        <f>128468.49+3788.67</f>
        <v>132257.16</v>
      </c>
      <c r="R63" s="150"/>
    </row>
    <row r="64" spans="1:18" ht="23.25">
      <c r="A64" s="257"/>
      <c r="B64" s="254"/>
      <c r="C64" s="251"/>
      <c r="D64" s="254"/>
      <c r="E64" s="251"/>
      <c r="F64" s="254"/>
      <c r="G64" s="251">
        <v>100</v>
      </c>
      <c r="H64" s="255">
        <v>2</v>
      </c>
      <c r="I64" s="256">
        <v>2</v>
      </c>
      <c r="J64" s="255">
        <v>6</v>
      </c>
      <c r="K64" s="256">
        <v>3</v>
      </c>
      <c r="L64" s="255">
        <v>0</v>
      </c>
      <c r="M64" s="327">
        <v>1</v>
      </c>
      <c r="N64" s="256" t="s">
        <v>116</v>
      </c>
      <c r="O64" s="241"/>
      <c r="P64" s="235">
        <f>12705.37+7552.91+2422.47</f>
        <v>22680.75</v>
      </c>
      <c r="Q64" s="239">
        <f>12070.1+7552.91+2242.47</f>
        <v>21865.480000000003</v>
      </c>
      <c r="R64" s="149"/>
    </row>
    <row r="65" spans="1:18" ht="23.25">
      <c r="A65" s="257"/>
      <c r="B65" s="254"/>
      <c r="C65" s="251"/>
      <c r="D65" s="254"/>
      <c r="E65" s="251"/>
      <c r="F65" s="254"/>
      <c r="G65" s="251"/>
      <c r="H65" s="255"/>
      <c r="I65" s="256"/>
      <c r="J65" s="255"/>
      <c r="K65" s="256"/>
      <c r="L65" s="255"/>
      <c r="M65" s="327"/>
      <c r="N65" s="256"/>
      <c r="O65" s="241"/>
      <c r="P65" s="235"/>
      <c r="Q65" s="239"/>
      <c r="R65" s="149"/>
    </row>
    <row r="66" spans="1:18" ht="23.25">
      <c r="A66" s="257"/>
      <c r="B66" s="254"/>
      <c r="C66" s="251"/>
      <c r="D66" s="254"/>
      <c r="E66" s="251"/>
      <c r="F66" s="254"/>
      <c r="G66" s="251"/>
      <c r="H66" s="255"/>
      <c r="I66" s="256"/>
      <c r="J66" s="255"/>
      <c r="K66" s="256"/>
      <c r="L66" s="255"/>
      <c r="M66" s="327"/>
      <c r="N66" s="256"/>
      <c r="O66" s="241"/>
      <c r="P66" s="235"/>
      <c r="Q66" s="239"/>
      <c r="R66" s="149"/>
    </row>
    <row r="67" spans="1:18" ht="23.25">
      <c r="A67" s="257"/>
      <c r="B67" s="254"/>
      <c r="C67" s="251"/>
      <c r="D67" s="254"/>
      <c r="E67" s="251"/>
      <c r="F67" s="254"/>
      <c r="G67" s="251"/>
      <c r="H67" s="252">
        <v>2</v>
      </c>
      <c r="I67" s="253">
        <v>2</v>
      </c>
      <c r="J67" s="252">
        <v>7</v>
      </c>
      <c r="K67" s="253"/>
      <c r="L67" s="252"/>
      <c r="M67" s="327"/>
      <c r="N67" s="253" t="s">
        <v>173</v>
      </c>
      <c r="O67" s="241"/>
      <c r="P67" s="140">
        <f>+P68+P69+P70</f>
        <v>101592.3</v>
      </c>
      <c r="Q67" s="241">
        <f>+Q68+Q69+Q70</f>
        <v>92145.39</v>
      </c>
      <c r="R67" s="149"/>
    </row>
    <row r="68" spans="1:18" ht="23.25">
      <c r="A68" s="257"/>
      <c r="B68" s="254"/>
      <c r="C68" s="251"/>
      <c r="D68" s="254"/>
      <c r="E68" s="251"/>
      <c r="F68" s="254"/>
      <c r="G68" s="251">
        <v>9995</v>
      </c>
      <c r="H68" s="255">
        <v>2</v>
      </c>
      <c r="I68" s="256">
        <v>2</v>
      </c>
      <c r="J68" s="255">
        <v>7</v>
      </c>
      <c r="K68" s="256">
        <v>2</v>
      </c>
      <c r="L68" s="255">
        <v>0</v>
      </c>
      <c r="M68" s="327">
        <v>1</v>
      </c>
      <c r="N68" s="256" t="s">
        <v>174</v>
      </c>
      <c r="O68" s="241"/>
      <c r="P68" s="235">
        <v>62000</v>
      </c>
      <c r="Q68" s="239">
        <v>56535.59</v>
      </c>
      <c r="R68" s="149"/>
    </row>
    <row r="69" spans="1:18" ht="23.25">
      <c r="A69" s="257"/>
      <c r="B69" s="254"/>
      <c r="C69" s="251"/>
      <c r="D69" s="254"/>
      <c r="E69" s="251"/>
      <c r="F69" s="254"/>
      <c r="G69" s="251"/>
      <c r="H69" s="255">
        <v>2</v>
      </c>
      <c r="I69" s="256">
        <v>2</v>
      </c>
      <c r="J69" s="255">
        <v>7</v>
      </c>
      <c r="K69" s="256">
        <v>2</v>
      </c>
      <c r="L69" s="255">
        <v>0</v>
      </c>
      <c r="M69" s="327">
        <v>2</v>
      </c>
      <c r="N69" s="256" t="s">
        <v>248</v>
      </c>
      <c r="O69" s="241"/>
      <c r="P69" s="235">
        <v>32000</v>
      </c>
      <c r="Q69" s="239">
        <v>32000</v>
      </c>
      <c r="R69" s="149"/>
    </row>
    <row r="70" spans="1:18" ht="23.25">
      <c r="A70" s="257"/>
      <c r="B70" s="254"/>
      <c r="C70" s="251"/>
      <c r="D70" s="254"/>
      <c r="E70" s="251"/>
      <c r="F70" s="254"/>
      <c r="G70" s="251"/>
      <c r="H70" s="255">
        <v>2</v>
      </c>
      <c r="I70" s="256">
        <v>2</v>
      </c>
      <c r="J70" s="255">
        <v>7</v>
      </c>
      <c r="K70" s="256">
        <v>2</v>
      </c>
      <c r="L70" s="255">
        <v>0</v>
      </c>
      <c r="M70" s="327">
        <v>6</v>
      </c>
      <c r="N70" s="256" t="s">
        <v>191</v>
      </c>
      <c r="O70" s="241"/>
      <c r="P70" s="235">
        <f>3982.5+600+1609.8+1050+350</f>
        <v>7592.3</v>
      </c>
      <c r="Q70" s="239">
        <f>600+1609.8+1050+350</f>
        <v>3609.8</v>
      </c>
      <c r="R70" s="149"/>
    </row>
    <row r="71" spans="1:18" ht="23.25">
      <c r="A71" s="257"/>
      <c r="B71" s="254"/>
      <c r="C71" s="251"/>
      <c r="D71" s="254"/>
      <c r="E71" s="251"/>
      <c r="F71" s="254"/>
      <c r="G71" s="251"/>
      <c r="H71" s="255"/>
      <c r="I71" s="256"/>
      <c r="J71" s="255"/>
      <c r="K71" s="256"/>
      <c r="L71" s="255"/>
      <c r="M71" s="327"/>
      <c r="N71" s="256"/>
      <c r="O71" s="239"/>
      <c r="P71" s="235"/>
      <c r="Q71" s="239"/>
      <c r="R71" s="149"/>
    </row>
    <row r="72" spans="1:18" ht="23.25">
      <c r="A72" s="257"/>
      <c r="B72" s="254"/>
      <c r="C72" s="251"/>
      <c r="D72" s="254"/>
      <c r="E72" s="251"/>
      <c r="F72" s="254"/>
      <c r="G72" s="251"/>
      <c r="H72" s="255"/>
      <c r="I72" s="256"/>
      <c r="J72" s="255"/>
      <c r="K72" s="256"/>
      <c r="L72" s="255"/>
      <c r="M72" s="327"/>
      <c r="N72" s="256"/>
      <c r="O72" s="239"/>
      <c r="P72" s="235"/>
      <c r="Q72" s="239"/>
      <c r="R72" s="149"/>
    </row>
    <row r="73" spans="1:18" ht="23.25">
      <c r="A73" s="257"/>
      <c r="B73" s="250"/>
      <c r="C73" s="94"/>
      <c r="D73" s="250"/>
      <c r="E73" s="94"/>
      <c r="F73" s="250"/>
      <c r="G73" s="251"/>
      <c r="H73" s="252">
        <v>2</v>
      </c>
      <c r="I73" s="253">
        <v>2</v>
      </c>
      <c r="J73" s="252">
        <v>8</v>
      </c>
      <c r="K73" s="253"/>
      <c r="L73" s="252"/>
      <c r="M73" s="363"/>
      <c r="N73" s="258" t="s">
        <v>114</v>
      </c>
      <c r="O73" s="241"/>
      <c r="P73" s="140">
        <f>+P74+P75+P76+P77</f>
        <v>205913.98</v>
      </c>
      <c r="Q73" s="241">
        <f>+Q74+Q75+Q76+Q77</f>
        <v>139821.38</v>
      </c>
      <c r="R73" s="150"/>
    </row>
    <row r="74" spans="1:18" ht="23.25">
      <c r="A74" s="257"/>
      <c r="B74" s="250"/>
      <c r="C74" s="94"/>
      <c r="D74" s="250"/>
      <c r="E74" s="94"/>
      <c r="F74" s="250"/>
      <c r="G74" s="251">
        <v>9995</v>
      </c>
      <c r="H74" s="255">
        <v>2</v>
      </c>
      <c r="I74" s="256">
        <v>2</v>
      </c>
      <c r="J74" s="255">
        <v>8</v>
      </c>
      <c r="K74" s="256">
        <v>2</v>
      </c>
      <c r="L74" s="255">
        <v>0</v>
      </c>
      <c r="M74" s="327">
        <v>1</v>
      </c>
      <c r="N74" s="259" t="s">
        <v>160</v>
      </c>
      <c r="O74" s="241"/>
      <c r="P74" s="235">
        <v>7174.29</v>
      </c>
      <c r="Q74" s="239"/>
      <c r="R74" s="150"/>
    </row>
    <row r="75" spans="1:18" ht="23.25">
      <c r="A75" s="257"/>
      <c r="B75" s="250"/>
      <c r="C75" s="94"/>
      <c r="D75" s="250"/>
      <c r="E75" s="94"/>
      <c r="F75" s="250"/>
      <c r="G75" s="251">
        <v>9995</v>
      </c>
      <c r="H75" s="255">
        <v>2</v>
      </c>
      <c r="I75" s="256">
        <v>2</v>
      </c>
      <c r="J75" s="255">
        <v>8</v>
      </c>
      <c r="K75" s="256">
        <v>4</v>
      </c>
      <c r="L75" s="255">
        <v>0</v>
      </c>
      <c r="M75" s="327">
        <v>1</v>
      </c>
      <c r="N75" s="259" t="s">
        <v>177</v>
      </c>
      <c r="O75" s="241"/>
      <c r="P75" s="235">
        <v>700</v>
      </c>
      <c r="Q75" s="239">
        <v>700</v>
      </c>
      <c r="R75" s="150"/>
    </row>
    <row r="76" spans="1:18" ht="23.25">
      <c r="A76" s="257"/>
      <c r="B76" s="250"/>
      <c r="C76" s="94"/>
      <c r="D76" s="250"/>
      <c r="E76" s="94"/>
      <c r="F76" s="250"/>
      <c r="G76" s="251"/>
      <c r="H76" s="255">
        <v>2</v>
      </c>
      <c r="I76" s="256">
        <v>2</v>
      </c>
      <c r="J76" s="255">
        <v>8</v>
      </c>
      <c r="K76" s="256">
        <v>7</v>
      </c>
      <c r="L76" s="255">
        <v>0</v>
      </c>
      <c r="M76" s="327">
        <v>4</v>
      </c>
      <c r="N76" s="259" t="s">
        <v>251</v>
      </c>
      <c r="O76" s="241"/>
      <c r="P76" s="235">
        <v>137825.16</v>
      </c>
      <c r="Q76" s="239">
        <v>130933.9</v>
      </c>
      <c r="R76" s="150"/>
    </row>
    <row r="77" spans="1:18" ht="23.25">
      <c r="A77" s="257"/>
      <c r="B77" s="250"/>
      <c r="C77" s="94"/>
      <c r="D77" s="250"/>
      <c r="E77" s="94"/>
      <c r="F77" s="250"/>
      <c r="G77" s="251"/>
      <c r="H77" s="255">
        <v>2</v>
      </c>
      <c r="I77" s="256">
        <v>2</v>
      </c>
      <c r="J77" s="255">
        <v>8</v>
      </c>
      <c r="K77" s="256">
        <v>8</v>
      </c>
      <c r="L77" s="255">
        <v>7</v>
      </c>
      <c r="M77" s="327">
        <v>6</v>
      </c>
      <c r="N77" s="259" t="s">
        <v>205</v>
      </c>
      <c r="O77" s="241"/>
      <c r="P77" s="235">
        <v>60214.53</v>
      </c>
      <c r="Q77" s="239">
        <v>8187.48</v>
      </c>
      <c r="R77" s="150"/>
    </row>
    <row r="78" spans="1:18" ht="23.25">
      <c r="A78" s="257"/>
      <c r="B78" s="250"/>
      <c r="C78" s="94"/>
      <c r="D78" s="250"/>
      <c r="E78" s="94"/>
      <c r="F78" s="250"/>
      <c r="G78" s="251"/>
      <c r="H78" s="255"/>
      <c r="I78" s="256"/>
      <c r="J78" s="255"/>
      <c r="K78" s="256"/>
      <c r="L78" s="255"/>
      <c r="M78" s="327"/>
      <c r="N78" s="259"/>
      <c r="O78" s="241"/>
      <c r="P78" s="235"/>
      <c r="Q78" s="239"/>
      <c r="R78" s="150"/>
    </row>
    <row r="79" spans="1:18" ht="23.25">
      <c r="A79" s="257"/>
      <c r="B79" s="250"/>
      <c r="C79" s="94"/>
      <c r="D79" s="250"/>
      <c r="E79" s="94"/>
      <c r="F79" s="250"/>
      <c r="G79" s="251"/>
      <c r="H79" s="255"/>
      <c r="I79" s="256"/>
      <c r="J79" s="255"/>
      <c r="K79" s="256"/>
      <c r="L79" s="255"/>
      <c r="M79" s="327"/>
      <c r="N79" s="259"/>
      <c r="O79" s="241"/>
      <c r="P79" s="235"/>
      <c r="Q79" s="239"/>
      <c r="R79" s="149"/>
    </row>
    <row r="80" spans="1:18" ht="23.25">
      <c r="A80" s="257"/>
      <c r="B80" s="250" t="s">
        <v>123</v>
      </c>
      <c r="C80" s="94" t="s">
        <v>123</v>
      </c>
      <c r="D80" s="250"/>
      <c r="E80" s="94" t="s">
        <v>122</v>
      </c>
      <c r="F80" s="250" t="s">
        <v>124</v>
      </c>
      <c r="G80" s="251"/>
      <c r="H80" s="252">
        <v>2</v>
      </c>
      <c r="I80" s="253">
        <v>3</v>
      </c>
      <c r="J80" s="252"/>
      <c r="K80" s="253"/>
      <c r="L80" s="252"/>
      <c r="M80" s="253"/>
      <c r="N80" s="260" t="s">
        <v>108</v>
      </c>
      <c r="O80" s="241">
        <f>+P80-Q80</f>
        <v>802378.4700000001</v>
      </c>
      <c r="P80" s="140">
        <f>+P83+P87+P98+P103+P107+P116+P94</f>
        <v>979342.1200000001</v>
      </c>
      <c r="Q80" s="241">
        <f>+Q83+Q87+Q98+Q103+Q107+Q116+Q94</f>
        <v>176963.65</v>
      </c>
      <c r="R80" s="150"/>
    </row>
    <row r="81" spans="1:18" ht="23.25">
      <c r="A81" s="257"/>
      <c r="B81" s="250"/>
      <c r="C81" s="94"/>
      <c r="D81" s="250"/>
      <c r="E81" s="94"/>
      <c r="F81" s="250"/>
      <c r="G81" s="251"/>
      <c r="H81" s="252"/>
      <c r="I81" s="253"/>
      <c r="J81" s="252"/>
      <c r="K81" s="253"/>
      <c r="L81" s="252"/>
      <c r="M81" s="253"/>
      <c r="N81" s="260"/>
      <c r="O81" s="241"/>
      <c r="P81" s="140"/>
      <c r="Q81" s="241"/>
      <c r="R81" s="150"/>
    </row>
    <row r="82" spans="1:18" ht="23.25">
      <c r="A82" s="257"/>
      <c r="B82" s="254"/>
      <c r="C82" s="251"/>
      <c r="D82" s="254"/>
      <c r="E82" s="251"/>
      <c r="F82" s="254"/>
      <c r="G82" s="251"/>
      <c r="H82" s="252"/>
      <c r="I82" s="253"/>
      <c r="J82" s="252"/>
      <c r="K82" s="253"/>
      <c r="L82" s="252"/>
      <c r="M82" s="253"/>
      <c r="N82" s="260"/>
      <c r="O82" s="241"/>
      <c r="P82" s="235"/>
      <c r="Q82" s="239"/>
      <c r="R82" s="149"/>
    </row>
    <row r="83" spans="1:18" ht="23.25">
      <c r="A83" s="257"/>
      <c r="B83" s="250"/>
      <c r="C83" s="94"/>
      <c r="D83" s="250"/>
      <c r="E83" s="94"/>
      <c r="F83" s="250"/>
      <c r="G83" s="251"/>
      <c r="H83" s="252">
        <v>2</v>
      </c>
      <c r="I83" s="253">
        <v>3</v>
      </c>
      <c r="J83" s="252">
        <v>1</v>
      </c>
      <c r="K83" s="253"/>
      <c r="L83" s="252"/>
      <c r="M83" s="253"/>
      <c r="N83" s="260" t="s">
        <v>109</v>
      </c>
      <c r="O83" s="241"/>
      <c r="P83" s="140">
        <f>+P84</f>
        <v>419.97</v>
      </c>
      <c r="Q83" s="241">
        <f>+Q84</f>
        <v>419.97</v>
      </c>
      <c r="R83" s="150"/>
    </row>
    <row r="84" spans="1:18" ht="23.25">
      <c r="A84" s="257"/>
      <c r="B84" s="254"/>
      <c r="C84" s="251"/>
      <c r="D84" s="254"/>
      <c r="E84" s="251"/>
      <c r="F84" s="254"/>
      <c r="G84" s="251">
        <v>9995</v>
      </c>
      <c r="H84" s="255">
        <v>2</v>
      </c>
      <c r="I84" s="256">
        <v>3</v>
      </c>
      <c r="J84" s="255">
        <v>1</v>
      </c>
      <c r="K84" s="256">
        <v>1</v>
      </c>
      <c r="L84" s="255">
        <v>0</v>
      </c>
      <c r="M84" s="256">
        <v>1</v>
      </c>
      <c r="N84" s="261" t="s">
        <v>110</v>
      </c>
      <c r="O84" s="241"/>
      <c r="P84" s="235">
        <f>65+130+224.97</f>
        <v>419.97</v>
      </c>
      <c r="Q84" s="239">
        <f>65+130+224.97</f>
        <v>419.97</v>
      </c>
      <c r="R84" s="149"/>
    </row>
    <row r="85" spans="1:18" ht="23.25">
      <c r="A85" s="257"/>
      <c r="B85" s="254"/>
      <c r="C85" s="251"/>
      <c r="D85" s="254"/>
      <c r="E85" s="251"/>
      <c r="F85" s="254"/>
      <c r="G85" s="251"/>
      <c r="H85" s="255"/>
      <c r="I85" s="256"/>
      <c r="J85" s="255"/>
      <c r="K85" s="256"/>
      <c r="L85" s="255"/>
      <c r="M85" s="256"/>
      <c r="N85" s="261"/>
      <c r="O85" s="241"/>
      <c r="P85" s="235"/>
      <c r="Q85" s="239"/>
      <c r="R85" s="149"/>
    </row>
    <row r="86" spans="1:18" ht="23.25">
      <c r="A86" s="257"/>
      <c r="B86" s="254"/>
      <c r="C86" s="251"/>
      <c r="D86" s="254"/>
      <c r="E86" s="251"/>
      <c r="F86" s="254"/>
      <c r="G86" s="251"/>
      <c r="H86" s="255"/>
      <c r="I86" s="256"/>
      <c r="J86" s="255"/>
      <c r="K86" s="256"/>
      <c r="L86" s="255"/>
      <c r="M86" s="256"/>
      <c r="N86" s="261"/>
      <c r="O86" s="241"/>
      <c r="P86" s="235"/>
      <c r="Q86" s="239"/>
      <c r="R86" s="149"/>
    </row>
    <row r="87" spans="1:18" ht="23.25">
      <c r="A87" s="257"/>
      <c r="B87" s="254"/>
      <c r="C87" s="251"/>
      <c r="D87" s="254"/>
      <c r="E87" s="251"/>
      <c r="F87" s="254"/>
      <c r="G87" s="251"/>
      <c r="H87" s="252">
        <v>2</v>
      </c>
      <c r="I87" s="253">
        <v>3</v>
      </c>
      <c r="J87" s="252">
        <v>3</v>
      </c>
      <c r="K87" s="256"/>
      <c r="L87" s="255"/>
      <c r="M87" s="256"/>
      <c r="N87" s="260" t="s">
        <v>196</v>
      </c>
      <c r="O87" s="241"/>
      <c r="P87" s="140">
        <f>+P88+P89+P90+P91</f>
        <v>109591.01000000001</v>
      </c>
      <c r="Q87" s="241">
        <f>+Q88+Q89+Q90+Q91</f>
        <v>19069.010000000002</v>
      </c>
      <c r="R87" s="149"/>
    </row>
    <row r="88" spans="1:18" ht="23.25">
      <c r="A88" s="257"/>
      <c r="B88" s="254"/>
      <c r="C88" s="251"/>
      <c r="D88" s="254"/>
      <c r="E88" s="251"/>
      <c r="F88" s="254"/>
      <c r="G88" s="251"/>
      <c r="H88" s="255">
        <v>2</v>
      </c>
      <c r="I88" s="256">
        <v>3</v>
      </c>
      <c r="J88" s="255">
        <v>3</v>
      </c>
      <c r="K88" s="256">
        <v>1</v>
      </c>
      <c r="L88" s="255">
        <v>0</v>
      </c>
      <c r="M88" s="256">
        <v>1</v>
      </c>
      <c r="N88" s="261" t="s">
        <v>215</v>
      </c>
      <c r="O88" s="241"/>
      <c r="P88" s="235">
        <v>11328</v>
      </c>
      <c r="Q88" s="239"/>
      <c r="R88" s="149"/>
    </row>
    <row r="89" spans="1:18" ht="23.25">
      <c r="A89" s="257"/>
      <c r="B89" s="254"/>
      <c r="C89" s="251"/>
      <c r="D89" s="254"/>
      <c r="E89" s="251"/>
      <c r="F89" s="254"/>
      <c r="G89" s="254"/>
      <c r="H89" s="255">
        <v>2</v>
      </c>
      <c r="I89" s="256">
        <v>3</v>
      </c>
      <c r="J89" s="255">
        <v>3</v>
      </c>
      <c r="K89" s="256">
        <v>2</v>
      </c>
      <c r="L89" s="255">
        <v>0</v>
      </c>
      <c r="M89" s="256">
        <v>1</v>
      </c>
      <c r="N89" s="261" t="s">
        <v>197</v>
      </c>
      <c r="O89" s="241"/>
      <c r="P89" s="235">
        <f>63484+475.01+11564</f>
        <v>75523.01000000001</v>
      </c>
      <c r="Q89" s="239">
        <f>475.01+11564</f>
        <v>12039.01</v>
      </c>
      <c r="R89" s="149"/>
    </row>
    <row r="90" spans="1:18" s="6" customFormat="1" ht="23.25">
      <c r="A90" s="251"/>
      <c r="B90" s="254"/>
      <c r="C90" s="254"/>
      <c r="D90" s="254"/>
      <c r="E90" s="251"/>
      <c r="F90" s="254"/>
      <c r="G90" s="254"/>
      <c r="H90" s="255">
        <v>2</v>
      </c>
      <c r="I90" s="256">
        <v>3</v>
      </c>
      <c r="J90" s="255">
        <v>3</v>
      </c>
      <c r="K90" s="256">
        <v>3</v>
      </c>
      <c r="L90" s="255">
        <v>0</v>
      </c>
      <c r="M90" s="256">
        <v>1</v>
      </c>
      <c r="N90" s="261" t="s">
        <v>216</v>
      </c>
      <c r="O90" s="241"/>
      <c r="P90" s="235">
        <v>15340</v>
      </c>
      <c r="Q90" s="241"/>
      <c r="R90" s="149"/>
    </row>
    <row r="91" spans="1:18" s="6" customFormat="1" ht="23.25">
      <c r="A91" s="251"/>
      <c r="B91" s="254"/>
      <c r="C91" s="254"/>
      <c r="D91" s="254"/>
      <c r="E91" s="251"/>
      <c r="F91" s="254"/>
      <c r="G91" s="254"/>
      <c r="H91" s="255">
        <v>2</v>
      </c>
      <c r="I91" s="256">
        <v>3</v>
      </c>
      <c r="J91" s="255">
        <v>3</v>
      </c>
      <c r="K91" s="256">
        <v>4</v>
      </c>
      <c r="L91" s="255">
        <v>0</v>
      </c>
      <c r="M91" s="256">
        <v>1</v>
      </c>
      <c r="N91" s="261" t="s">
        <v>241</v>
      </c>
      <c r="O91" s="241"/>
      <c r="P91" s="235">
        <v>7400</v>
      </c>
      <c r="Q91" s="239">
        <v>7030</v>
      </c>
      <c r="R91" s="149"/>
    </row>
    <row r="92" spans="1:18" ht="23.25">
      <c r="A92" s="409"/>
      <c r="B92" s="254"/>
      <c r="C92" s="251"/>
      <c r="D92" s="254"/>
      <c r="E92" s="251"/>
      <c r="F92" s="254"/>
      <c r="G92" s="251"/>
      <c r="H92" s="255"/>
      <c r="I92" s="256"/>
      <c r="J92" s="255"/>
      <c r="K92" s="256"/>
      <c r="L92" s="255"/>
      <c r="M92" s="256"/>
      <c r="N92" s="261"/>
      <c r="O92" s="241"/>
      <c r="P92" s="235"/>
      <c r="Q92" s="410"/>
      <c r="R92" s="149"/>
    </row>
    <row r="93" spans="1:18" ht="23.25">
      <c r="A93" s="409"/>
      <c r="B93" s="254"/>
      <c r="C93" s="251"/>
      <c r="D93" s="254"/>
      <c r="E93" s="251"/>
      <c r="F93" s="254"/>
      <c r="G93" s="251"/>
      <c r="H93" s="255"/>
      <c r="I93" s="256"/>
      <c r="J93" s="255"/>
      <c r="K93" s="256"/>
      <c r="L93" s="255"/>
      <c r="M93" s="256"/>
      <c r="N93" s="261"/>
      <c r="O93" s="241"/>
      <c r="P93" s="235"/>
      <c r="Q93" s="410"/>
      <c r="R93" s="149"/>
    </row>
    <row r="94" spans="1:18" ht="23.25">
      <c r="A94" s="409"/>
      <c r="B94" s="254"/>
      <c r="C94" s="251"/>
      <c r="D94" s="254"/>
      <c r="E94" s="251"/>
      <c r="F94" s="254"/>
      <c r="G94" s="251"/>
      <c r="H94" s="252">
        <v>2</v>
      </c>
      <c r="I94" s="253">
        <v>3</v>
      </c>
      <c r="J94" s="252">
        <v>4</v>
      </c>
      <c r="K94" s="256"/>
      <c r="L94" s="255"/>
      <c r="M94" s="256"/>
      <c r="N94" s="260" t="s">
        <v>227</v>
      </c>
      <c r="O94" s="241"/>
      <c r="P94" s="140">
        <f>+P95</f>
        <v>999.68</v>
      </c>
      <c r="Q94" s="411">
        <f>+Q95</f>
        <v>999.68</v>
      </c>
      <c r="R94" s="149"/>
    </row>
    <row r="95" spans="1:18" ht="23.25">
      <c r="A95" s="409"/>
      <c r="B95" s="254"/>
      <c r="C95" s="251"/>
      <c r="D95" s="254"/>
      <c r="E95" s="251"/>
      <c r="F95" s="254"/>
      <c r="G95" s="251"/>
      <c r="H95" s="255">
        <v>2</v>
      </c>
      <c r="I95" s="256">
        <v>3</v>
      </c>
      <c r="J95" s="255">
        <v>4</v>
      </c>
      <c r="K95" s="256">
        <v>1</v>
      </c>
      <c r="L95" s="255">
        <v>0</v>
      </c>
      <c r="M95" s="256">
        <v>1</v>
      </c>
      <c r="N95" s="261" t="s">
        <v>228</v>
      </c>
      <c r="O95" s="241"/>
      <c r="P95" s="235">
        <v>999.68</v>
      </c>
      <c r="Q95" s="410">
        <v>999.68</v>
      </c>
      <c r="R95" s="149"/>
    </row>
    <row r="96" spans="1:18" ht="23.25">
      <c r="A96" s="409"/>
      <c r="B96" s="254"/>
      <c r="C96" s="251"/>
      <c r="D96" s="254"/>
      <c r="E96" s="251"/>
      <c r="F96" s="254"/>
      <c r="G96" s="251"/>
      <c r="H96" s="255"/>
      <c r="I96" s="256"/>
      <c r="J96" s="255"/>
      <c r="K96" s="256"/>
      <c r="L96" s="255"/>
      <c r="M96" s="256"/>
      <c r="N96" s="261"/>
      <c r="O96" s="241"/>
      <c r="P96" s="235"/>
      <c r="Q96" s="410"/>
      <c r="R96" s="149"/>
    </row>
    <row r="97" spans="1:18" ht="23.25">
      <c r="A97" s="409"/>
      <c r="B97" s="254"/>
      <c r="C97" s="251"/>
      <c r="D97" s="254"/>
      <c r="E97" s="251"/>
      <c r="F97" s="254"/>
      <c r="G97" s="251"/>
      <c r="H97" s="255"/>
      <c r="I97" s="256"/>
      <c r="J97" s="255"/>
      <c r="K97" s="256"/>
      <c r="L97" s="255"/>
      <c r="M97" s="256"/>
      <c r="N97" s="261"/>
      <c r="O97" s="241"/>
      <c r="P97" s="235"/>
      <c r="Q97" s="410"/>
      <c r="R97" s="149"/>
    </row>
    <row r="98" spans="1:20" ht="23.25">
      <c r="A98" s="409"/>
      <c r="B98" s="250" t="s">
        <v>123</v>
      </c>
      <c r="C98" s="94" t="s">
        <v>123</v>
      </c>
      <c r="D98" s="250"/>
      <c r="E98" s="94" t="s">
        <v>122</v>
      </c>
      <c r="F98" s="250" t="s">
        <v>124</v>
      </c>
      <c r="G98" s="251"/>
      <c r="H98" s="252">
        <v>2</v>
      </c>
      <c r="I98" s="253">
        <v>3</v>
      </c>
      <c r="J98" s="252">
        <v>5</v>
      </c>
      <c r="K98" s="253"/>
      <c r="L98" s="252"/>
      <c r="M98" s="253"/>
      <c r="N98" s="260" t="s">
        <v>111</v>
      </c>
      <c r="O98" s="241"/>
      <c r="P98" s="140">
        <f>+P99+P100</f>
        <v>55448.58</v>
      </c>
      <c r="Q98" s="411">
        <f>+Q99+Q100</f>
        <v>39320.34</v>
      </c>
      <c r="R98" s="150"/>
      <c r="S98" s="156" t="s">
        <v>144</v>
      </c>
      <c r="T98" s="152"/>
    </row>
    <row r="99" spans="1:20" ht="23.25">
      <c r="A99" s="274"/>
      <c r="B99" s="254"/>
      <c r="C99" s="250"/>
      <c r="D99" s="94"/>
      <c r="E99" s="250"/>
      <c r="F99" s="251"/>
      <c r="G99" s="255"/>
      <c r="H99" s="256">
        <v>2</v>
      </c>
      <c r="I99" s="255">
        <v>3</v>
      </c>
      <c r="J99" s="256">
        <v>5</v>
      </c>
      <c r="K99" s="255">
        <v>4</v>
      </c>
      <c r="L99" s="256">
        <v>0</v>
      </c>
      <c r="M99" s="250">
        <v>1</v>
      </c>
      <c r="N99" s="261" t="s">
        <v>200</v>
      </c>
      <c r="O99" s="241"/>
      <c r="P99" s="235">
        <f>1019.52+550+500+1019.52</f>
        <v>3089.04</v>
      </c>
      <c r="Q99" s="410">
        <f>550+500+1019.52</f>
        <v>2069.52</v>
      </c>
      <c r="R99" s="150"/>
      <c r="S99" s="156"/>
      <c r="T99" s="152"/>
    </row>
    <row r="100" spans="1:20" ht="23.25">
      <c r="A100" s="274"/>
      <c r="B100" s="254"/>
      <c r="C100" s="250"/>
      <c r="D100" s="94"/>
      <c r="E100" s="250"/>
      <c r="F100" s="251"/>
      <c r="G100" s="255"/>
      <c r="H100" s="256">
        <v>2</v>
      </c>
      <c r="I100" s="255">
        <v>3</v>
      </c>
      <c r="J100" s="256">
        <v>5</v>
      </c>
      <c r="K100" s="255">
        <v>5</v>
      </c>
      <c r="L100" s="256">
        <v>0</v>
      </c>
      <c r="M100" s="250">
        <v>1</v>
      </c>
      <c r="N100" s="261" t="s">
        <v>201</v>
      </c>
      <c r="O100" s="241"/>
      <c r="P100" s="235">
        <f>20027.1+15108.72+1310+805+15108.72</f>
        <v>52359.54</v>
      </c>
      <c r="Q100" s="410">
        <f>20027.1+1310+805+15108.72</f>
        <v>37250.82</v>
      </c>
      <c r="R100" s="150"/>
      <c r="S100" s="156"/>
      <c r="T100" s="152"/>
    </row>
    <row r="101" spans="1:20" ht="23.25">
      <c r="A101" s="274"/>
      <c r="B101" s="254"/>
      <c r="C101" s="250"/>
      <c r="D101" s="94"/>
      <c r="E101" s="250"/>
      <c r="F101" s="251"/>
      <c r="G101" s="255"/>
      <c r="H101" s="256"/>
      <c r="I101" s="255"/>
      <c r="J101" s="256"/>
      <c r="K101" s="255"/>
      <c r="L101" s="256"/>
      <c r="M101" s="250"/>
      <c r="N101" s="261"/>
      <c r="O101" s="241"/>
      <c r="P101" s="235"/>
      <c r="Q101" s="410"/>
      <c r="R101" s="150"/>
      <c r="S101" s="156"/>
      <c r="T101" s="152"/>
    </row>
    <row r="102" spans="1:20" ht="23.25">
      <c r="A102" s="274"/>
      <c r="B102" s="254"/>
      <c r="C102" s="250"/>
      <c r="D102" s="94"/>
      <c r="E102" s="250"/>
      <c r="F102" s="251"/>
      <c r="G102" s="255"/>
      <c r="H102" s="256"/>
      <c r="I102" s="255"/>
      <c r="J102" s="256"/>
      <c r="K102" s="255"/>
      <c r="L102" s="256"/>
      <c r="M102" s="250"/>
      <c r="N102" s="261"/>
      <c r="O102" s="241"/>
      <c r="P102" s="140"/>
      <c r="Q102" s="411"/>
      <c r="R102" s="150"/>
      <c r="S102" s="156"/>
      <c r="T102" s="152"/>
    </row>
    <row r="103" spans="1:20" ht="27.75" customHeight="1">
      <c r="A103" s="274"/>
      <c r="B103" s="254"/>
      <c r="C103" s="250"/>
      <c r="D103" s="94"/>
      <c r="E103" s="250"/>
      <c r="F103" s="251"/>
      <c r="G103" s="255"/>
      <c r="H103" s="253">
        <v>2</v>
      </c>
      <c r="I103" s="252">
        <v>3</v>
      </c>
      <c r="J103" s="253">
        <v>6</v>
      </c>
      <c r="K103" s="252"/>
      <c r="L103" s="253"/>
      <c r="M103" s="302"/>
      <c r="N103" s="260" t="s">
        <v>198</v>
      </c>
      <c r="O103" s="241"/>
      <c r="P103" s="140">
        <f>+P104</f>
        <v>12844.28</v>
      </c>
      <c r="Q103" s="411">
        <f>+Q104</f>
        <v>12844.28</v>
      </c>
      <c r="R103" s="150"/>
      <c r="S103" s="156"/>
      <c r="T103" s="152"/>
    </row>
    <row r="104" spans="1:20" ht="27.75" customHeight="1">
      <c r="A104" s="274"/>
      <c r="B104" s="254"/>
      <c r="C104" s="250"/>
      <c r="D104" s="94"/>
      <c r="E104" s="250"/>
      <c r="F104" s="251"/>
      <c r="G104" s="255"/>
      <c r="H104" s="256">
        <v>2</v>
      </c>
      <c r="I104" s="255">
        <v>3</v>
      </c>
      <c r="J104" s="256">
        <v>6</v>
      </c>
      <c r="K104" s="255">
        <v>3</v>
      </c>
      <c r="L104" s="256">
        <v>0</v>
      </c>
      <c r="M104" s="250">
        <v>1</v>
      </c>
      <c r="N104" s="261" t="s">
        <v>229</v>
      </c>
      <c r="O104" s="241"/>
      <c r="P104" s="235">
        <v>12844.28</v>
      </c>
      <c r="Q104" s="410">
        <v>12844.28</v>
      </c>
      <c r="R104" s="150"/>
      <c r="S104" s="156"/>
      <c r="T104" s="152"/>
    </row>
    <row r="105" spans="1:20" ht="23.25">
      <c r="A105" s="274"/>
      <c r="B105" s="254"/>
      <c r="C105" s="250"/>
      <c r="D105" s="94"/>
      <c r="E105" s="250"/>
      <c r="F105" s="251"/>
      <c r="G105" s="255"/>
      <c r="H105" s="256"/>
      <c r="I105" s="255"/>
      <c r="J105" s="256"/>
      <c r="K105" s="255"/>
      <c r="L105" s="256"/>
      <c r="M105" s="250"/>
      <c r="N105" s="261"/>
      <c r="O105" s="241"/>
      <c r="P105" s="235"/>
      <c r="Q105" s="410"/>
      <c r="R105" s="150"/>
      <c r="S105" s="156"/>
      <c r="T105" s="152"/>
    </row>
    <row r="106" spans="1:20" ht="23.25">
      <c r="A106" s="274"/>
      <c r="B106" s="254"/>
      <c r="C106" s="250"/>
      <c r="D106" s="94"/>
      <c r="E106" s="250"/>
      <c r="F106" s="251"/>
      <c r="G106" s="255"/>
      <c r="H106" s="256"/>
      <c r="I106" s="255"/>
      <c r="J106" s="256"/>
      <c r="K106" s="255"/>
      <c r="L106" s="256"/>
      <c r="M106" s="250"/>
      <c r="N106" s="261"/>
      <c r="O106" s="241"/>
      <c r="P106" s="235"/>
      <c r="Q106" s="410"/>
      <c r="R106" s="150"/>
      <c r="S106" s="156"/>
      <c r="T106" s="152"/>
    </row>
    <row r="107" spans="1:20" ht="23.25">
      <c r="A107" s="274"/>
      <c r="B107" s="254"/>
      <c r="C107" s="250"/>
      <c r="D107" s="94"/>
      <c r="E107" s="250"/>
      <c r="F107" s="251"/>
      <c r="G107" s="255"/>
      <c r="H107" s="253">
        <v>2</v>
      </c>
      <c r="I107" s="252">
        <v>3</v>
      </c>
      <c r="J107" s="253">
        <v>7</v>
      </c>
      <c r="K107" s="252"/>
      <c r="L107" s="253"/>
      <c r="M107" s="302"/>
      <c r="N107" s="260" t="s">
        <v>199</v>
      </c>
      <c r="O107" s="241"/>
      <c r="P107" s="140">
        <f>+P108+P109+P110+P111+P112+P113</f>
        <v>520679.83</v>
      </c>
      <c r="Q107" s="411">
        <f>+Q108+Q109+Q110+Q111+Q112+Q113</f>
        <v>2400</v>
      </c>
      <c r="R107" s="150"/>
      <c r="S107" s="156"/>
      <c r="T107" s="152"/>
    </row>
    <row r="108" spans="1:20" ht="23.25">
      <c r="A108" s="274"/>
      <c r="B108" s="254"/>
      <c r="C108" s="250"/>
      <c r="D108" s="94"/>
      <c r="E108" s="250"/>
      <c r="F108" s="251"/>
      <c r="G108" s="255"/>
      <c r="H108" s="256">
        <v>2</v>
      </c>
      <c r="I108" s="255">
        <v>3</v>
      </c>
      <c r="J108" s="256">
        <v>7</v>
      </c>
      <c r="K108" s="255">
        <v>1</v>
      </c>
      <c r="L108" s="256">
        <v>0</v>
      </c>
      <c r="M108" s="250">
        <v>1</v>
      </c>
      <c r="N108" s="261" t="s">
        <v>203</v>
      </c>
      <c r="O108" s="241"/>
      <c r="P108" s="235">
        <v>501800</v>
      </c>
      <c r="Q108" s="410"/>
      <c r="R108" s="150"/>
      <c r="S108" s="156"/>
      <c r="T108" s="152"/>
    </row>
    <row r="109" spans="1:20" ht="23.25">
      <c r="A109" s="274"/>
      <c r="B109" s="254"/>
      <c r="C109" s="250"/>
      <c r="D109" s="94"/>
      <c r="E109" s="250"/>
      <c r="F109" s="251"/>
      <c r="G109" s="255"/>
      <c r="H109" s="256">
        <v>2</v>
      </c>
      <c r="I109" s="255">
        <v>3</v>
      </c>
      <c r="J109" s="256">
        <v>7</v>
      </c>
      <c r="K109" s="255">
        <v>1</v>
      </c>
      <c r="L109" s="256">
        <v>0</v>
      </c>
      <c r="M109" s="250">
        <v>4</v>
      </c>
      <c r="N109" s="261" t="s">
        <v>230</v>
      </c>
      <c r="O109" s="241"/>
      <c r="P109" s="235">
        <v>2000</v>
      </c>
      <c r="Q109" s="410">
        <v>2000</v>
      </c>
      <c r="R109" s="150"/>
      <c r="S109" s="156"/>
      <c r="T109" s="152"/>
    </row>
    <row r="110" spans="1:20" ht="23.25">
      <c r="A110" s="274"/>
      <c r="B110" s="254"/>
      <c r="C110" s="250"/>
      <c r="D110" s="94"/>
      <c r="E110" s="250"/>
      <c r="F110" s="251"/>
      <c r="G110" s="255"/>
      <c r="H110" s="256">
        <v>2</v>
      </c>
      <c r="I110" s="255">
        <v>3</v>
      </c>
      <c r="J110" s="256">
        <v>7</v>
      </c>
      <c r="K110" s="255">
        <v>2</v>
      </c>
      <c r="L110" s="256">
        <v>0</v>
      </c>
      <c r="M110" s="250">
        <v>3</v>
      </c>
      <c r="N110" s="261" t="s">
        <v>270</v>
      </c>
      <c r="O110" s="241"/>
      <c r="P110" s="235">
        <v>3879.84</v>
      </c>
      <c r="Q110" s="410"/>
      <c r="R110" s="150"/>
      <c r="S110" s="156"/>
      <c r="T110" s="152"/>
    </row>
    <row r="111" spans="1:20" ht="23.25">
      <c r="A111" s="274"/>
      <c r="B111" s="254"/>
      <c r="C111" s="250"/>
      <c r="D111" s="94"/>
      <c r="E111" s="250"/>
      <c r="F111" s="251"/>
      <c r="G111" s="255"/>
      <c r="H111" s="256">
        <v>2</v>
      </c>
      <c r="I111" s="255">
        <v>3</v>
      </c>
      <c r="J111" s="256">
        <v>7</v>
      </c>
      <c r="K111" s="255">
        <v>1</v>
      </c>
      <c r="L111" s="256">
        <v>0</v>
      </c>
      <c r="M111" s="250">
        <v>5</v>
      </c>
      <c r="N111" s="261" t="s">
        <v>265</v>
      </c>
      <c r="O111" s="241"/>
      <c r="P111" s="235">
        <v>250</v>
      </c>
      <c r="Q111" s="410">
        <v>250</v>
      </c>
      <c r="R111" s="150"/>
      <c r="S111" s="156"/>
      <c r="T111" s="152"/>
    </row>
    <row r="112" spans="1:20" ht="23.25">
      <c r="A112" s="274"/>
      <c r="B112" s="254"/>
      <c r="C112" s="250"/>
      <c r="D112" s="94"/>
      <c r="E112" s="250"/>
      <c r="F112" s="251"/>
      <c r="G112" s="255"/>
      <c r="H112" s="256">
        <v>2</v>
      </c>
      <c r="I112" s="255">
        <v>3</v>
      </c>
      <c r="J112" s="256">
        <v>7</v>
      </c>
      <c r="K112" s="255">
        <v>1</v>
      </c>
      <c r="L112" s="256">
        <v>0</v>
      </c>
      <c r="M112" s="250">
        <v>6</v>
      </c>
      <c r="N112" s="261" t="s">
        <v>273</v>
      </c>
      <c r="O112" s="241"/>
      <c r="P112" s="235">
        <v>12599.99</v>
      </c>
      <c r="Q112" s="410"/>
      <c r="R112" s="150"/>
      <c r="S112" s="156"/>
      <c r="T112" s="152"/>
    </row>
    <row r="113" spans="1:20" ht="23.25">
      <c r="A113" s="274"/>
      <c r="B113" s="254"/>
      <c r="C113" s="250"/>
      <c r="D113" s="94"/>
      <c r="E113" s="250"/>
      <c r="F113" s="251"/>
      <c r="G113" s="255"/>
      <c r="H113" s="256">
        <v>2</v>
      </c>
      <c r="I113" s="255">
        <v>3</v>
      </c>
      <c r="J113" s="256">
        <v>7</v>
      </c>
      <c r="K113" s="255">
        <v>2</v>
      </c>
      <c r="L113" s="256">
        <v>0</v>
      </c>
      <c r="M113" s="250">
        <v>5</v>
      </c>
      <c r="N113" s="261" t="s">
        <v>231</v>
      </c>
      <c r="O113" s="241"/>
      <c r="P113" s="235">
        <v>150</v>
      </c>
      <c r="Q113" s="410">
        <v>150</v>
      </c>
      <c r="R113" s="150"/>
      <c r="S113" s="156"/>
      <c r="T113" s="152"/>
    </row>
    <row r="114" spans="1:20" ht="23.25">
      <c r="A114" s="274"/>
      <c r="B114" s="254"/>
      <c r="C114" s="250"/>
      <c r="D114" s="94"/>
      <c r="E114" s="250"/>
      <c r="F114" s="251"/>
      <c r="G114" s="255"/>
      <c r="H114" s="256"/>
      <c r="I114" s="255"/>
      <c r="J114" s="256"/>
      <c r="K114" s="255"/>
      <c r="L114" s="256"/>
      <c r="M114" s="250"/>
      <c r="N114" s="261"/>
      <c r="O114" s="241"/>
      <c r="P114" s="235"/>
      <c r="Q114" s="411"/>
      <c r="R114" s="150"/>
      <c r="S114" s="156"/>
      <c r="T114" s="152"/>
    </row>
    <row r="115" spans="1:20" ht="23.25">
      <c r="A115" s="274"/>
      <c r="B115" s="254"/>
      <c r="C115" s="250"/>
      <c r="D115" s="94"/>
      <c r="E115" s="250"/>
      <c r="F115" s="251"/>
      <c r="G115" s="255"/>
      <c r="H115" s="256"/>
      <c r="I115" s="255"/>
      <c r="J115" s="256"/>
      <c r="K115" s="255"/>
      <c r="L115" s="256"/>
      <c r="M115" s="250"/>
      <c r="N115" s="261"/>
      <c r="O115" s="241"/>
      <c r="P115" s="94"/>
      <c r="Q115" s="411"/>
      <c r="R115" s="150"/>
      <c r="S115" s="156"/>
      <c r="T115" s="152"/>
    </row>
    <row r="116" spans="1:18" ht="23.25">
      <c r="A116" s="274"/>
      <c r="B116" s="254" t="s">
        <v>123</v>
      </c>
      <c r="C116" s="94" t="s">
        <v>123</v>
      </c>
      <c r="D116" s="250"/>
      <c r="E116" s="94" t="s">
        <v>122</v>
      </c>
      <c r="F116" s="250" t="s">
        <v>124</v>
      </c>
      <c r="G116" s="251"/>
      <c r="H116" s="252">
        <v>2</v>
      </c>
      <c r="I116" s="253">
        <v>3</v>
      </c>
      <c r="J116" s="252">
        <v>9</v>
      </c>
      <c r="K116" s="253"/>
      <c r="L116" s="252"/>
      <c r="M116" s="253"/>
      <c r="N116" s="260" t="s">
        <v>112</v>
      </c>
      <c r="O116" s="241"/>
      <c r="P116" s="385">
        <f>+P117+P118+P119+P120</f>
        <v>279358.77</v>
      </c>
      <c r="Q116" s="411">
        <f>+Q117+Q118+Q119+Q120</f>
        <v>101910.37</v>
      </c>
      <c r="R116" s="153"/>
    </row>
    <row r="117" spans="1:18" ht="23.25">
      <c r="A117" s="274"/>
      <c r="B117" s="254"/>
      <c r="C117" s="94"/>
      <c r="D117" s="250"/>
      <c r="E117" s="94"/>
      <c r="F117" s="250"/>
      <c r="G117" s="251"/>
      <c r="H117" s="255">
        <v>2</v>
      </c>
      <c r="I117" s="256">
        <v>3</v>
      </c>
      <c r="J117" s="255">
        <v>9</v>
      </c>
      <c r="K117" s="256">
        <v>1</v>
      </c>
      <c r="L117" s="255">
        <v>0</v>
      </c>
      <c r="M117" s="256">
        <v>1</v>
      </c>
      <c r="N117" s="261" t="s">
        <v>204</v>
      </c>
      <c r="O117" s="241"/>
      <c r="P117" s="386">
        <f>98+3195+42775+108371.2</f>
        <v>154439.2</v>
      </c>
      <c r="Q117" s="412">
        <f>98+3195+42775</f>
        <v>46068</v>
      </c>
      <c r="R117" s="153"/>
    </row>
    <row r="118" spans="1:18" ht="23.25">
      <c r="A118" s="409"/>
      <c r="B118" s="250"/>
      <c r="C118" s="94"/>
      <c r="D118" s="250"/>
      <c r="E118" s="94"/>
      <c r="F118" s="250"/>
      <c r="G118" s="251">
        <v>9995</v>
      </c>
      <c r="H118" s="255">
        <v>2</v>
      </c>
      <c r="I118" s="256">
        <v>3</v>
      </c>
      <c r="J118" s="255">
        <v>9</v>
      </c>
      <c r="K118" s="256">
        <v>2</v>
      </c>
      <c r="L118" s="255">
        <v>0</v>
      </c>
      <c r="M118" s="256">
        <v>1</v>
      </c>
      <c r="N118" s="261" t="s">
        <v>180</v>
      </c>
      <c r="O118" s="241"/>
      <c r="P118" s="386">
        <v>26302.2</v>
      </c>
      <c r="Q118" s="412"/>
      <c r="R118" s="153"/>
    </row>
    <row r="119" spans="1:18" ht="23.25">
      <c r="A119" s="409"/>
      <c r="B119" s="250"/>
      <c r="C119" s="94"/>
      <c r="D119" s="250"/>
      <c r="E119" s="94"/>
      <c r="F119" s="250"/>
      <c r="G119" s="251"/>
      <c r="H119" s="255">
        <v>2</v>
      </c>
      <c r="I119" s="256">
        <v>3</v>
      </c>
      <c r="J119" s="255">
        <v>9</v>
      </c>
      <c r="K119" s="256">
        <v>3</v>
      </c>
      <c r="L119" s="255">
        <v>0</v>
      </c>
      <c r="M119" s="256">
        <v>1</v>
      </c>
      <c r="N119" s="261" t="s">
        <v>217</v>
      </c>
      <c r="O119" s="241"/>
      <c r="P119" s="386">
        <v>42775</v>
      </c>
      <c r="Q119" s="412"/>
      <c r="R119" s="153"/>
    </row>
    <row r="120" spans="1:18" ht="23.25">
      <c r="A120" s="409"/>
      <c r="B120" s="250"/>
      <c r="C120" s="94"/>
      <c r="D120" s="250"/>
      <c r="E120" s="94"/>
      <c r="F120" s="250"/>
      <c r="G120" s="251"/>
      <c r="H120" s="255">
        <v>2</v>
      </c>
      <c r="I120" s="256">
        <v>3</v>
      </c>
      <c r="J120" s="255">
        <v>9</v>
      </c>
      <c r="K120" s="256">
        <v>6</v>
      </c>
      <c r="L120" s="255">
        <v>0</v>
      </c>
      <c r="M120" s="256">
        <v>1</v>
      </c>
      <c r="N120" s="261" t="s">
        <v>207</v>
      </c>
      <c r="O120" s="241"/>
      <c r="P120" s="386">
        <v>55842.37</v>
      </c>
      <c r="Q120" s="412">
        <v>55842.37</v>
      </c>
      <c r="R120" s="153"/>
    </row>
    <row r="121" spans="1:18" ht="23.25">
      <c r="A121" s="409"/>
      <c r="B121" s="250"/>
      <c r="C121" s="94"/>
      <c r="D121" s="250"/>
      <c r="E121" s="94"/>
      <c r="F121" s="250"/>
      <c r="G121" s="251"/>
      <c r="H121" s="255">
        <v>2</v>
      </c>
      <c r="I121" s="256">
        <v>3</v>
      </c>
      <c r="J121" s="255">
        <v>9</v>
      </c>
      <c r="K121" s="256">
        <v>9</v>
      </c>
      <c r="L121" s="255">
        <v>0</v>
      </c>
      <c r="M121" s="256">
        <v>1</v>
      </c>
      <c r="N121" s="261" t="s">
        <v>163</v>
      </c>
      <c r="O121" s="241"/>
      <c r="P121" s="386"/>
      <c r="Q121" s="412"/>
      <c r="R121" s="153"/>
    </row>
    <row r="122" spans="1:18" ht="23.25">
      <c r="A122" s="409"/>
      <c r="B122" s="250"/>
      <c r="C122" s="94"/>
      <c r="D122" s="250"/>
      <c r="E122" s="94"/>
      <c r="F122" s="250"/>
      <c r="G122" s="251"/>
      <c r="H122" s="255"/>
      <c r="I122" s="256"/>
      <c r="J122" s="255"/>
      <c r="K122" s="256"/>
      <c r="L122" s="255"/>
      <c r="M122" s="256"/>
      <c r="N122" s="261"/>
      <c r="O122" s="241"/>
      <c r="P122" s="386"/>
      <c r="Q122" s="412"/>
      <c r="R122" s="153"/>
    </row>
    <row r="123" spans="1:18" ht="23.25">
      <c r="A123" s="409"/>
      <c r="B123" s="250"/>
      <c r="C123" s="94"/>
      <c r="D123" s="250"/>
      <c r="E123" s="94"/>
      <c r="F123" s="250"/>
      <c r="G123" s="251"/>
      <c r="H123" s="255"/>
      <c r="I123" s="256"/>
      <c r="J123" s="255"/>
      <c r="K123" s="256"/>
      <c r="L123" s="255"/>
      <c r="M123" s="256"/>
      <c r="N123" s="261"/>
      <c r="O123" s="241"/>
      <c r="P123" s="386"/>
      <c r="Q123" s="412"/>
      <c r="R123" s="153"/>
    </row>
    <row r="124" spans="1:18" ht="23.25">
      <c r="A124" s="409"/>
      <c r="B124" s="250"/>
      <c r="C124" s="94"/>
      <c r="D124" s="250"/>
      <c r="E124" s="94"/>
      <c r="F124" s="250"/>
      <c r="G124" s="251"/>
      <c r="H124" s="252">
        <v>2</v>
      </c>
      <c r="I124" s="253">
        <v>4</v>
      </c>
      <c r="J124" s="252"/>
      <c r="K124" s="253"/>
      <c r="L124" s="252"/>
      <c r="M124" s="253"/>
      <c r="N124" s="260" t="s">
        <v>16</v>
      </c>
      <c r="O124" s="241">
        <f>+P124-Q124</f>
        <v>1465917.35</v>
      </c>
      <c r="P124" s="385">
        <f>+P127+P132</f>
        <v>2101376.0300000003</v>
      </c>
      <c r="Q124" s="413">
        <f>+Q127+Q132</f>
        <v>635458.68</v>
      </c>
      <c r="R124" s="153"/>
    </row>
    <row r="125" spans="1:18" ht="23.25">
      <c r="A125" s="409"/>
      <c r="B125" s="250"/>
      <c r="C125" s="94"/>
      <c r="D125" s="250"/>
      <c r="E125" s="94"/>
      <c r="F125" s="250"/>
      <c r="G125" s="251"/>
      <c r="H125" s="252"/>
      <c r="I125" s="253"/>
      <c r="J125" s="252"/>
      <c r="K125" s="253"/>
      <c r="L125" s="252"/>
      <c r="M125" s="253"/>
      <c r="N125" s="260"/>
      <c r="O125" s="241"/>
      <c r="P125" s="385"/>
      <c r="Q125" s="413"/>
      <c r="R125" s="153"/>
    </row>
    <row r="126" spans="1:18" ht="23.25">
      <c r="A126" s="409"/>
      <c r="B126" s="250"/>
      <c r="C126" s="94"/>
      <c r="D126" s="250"/>
      <c r="E126" s="94"/>
      <c r="F126" s="250"/>
      <c r="G126" s="251"/>
      <c r="H126" s="252"/>
      <c r="I126" s="253"/>
      <c r="J126" s="252"/>
      <c r="K126" s="253"/>
      <c r="L126" s="252"/>
      <c r="M126" s="253"/>
      <c r="N126" s="260"/>
      <c r="O126" s="241"/>
      <c r="P126" s="385"/>
      <c r="Q126" s="413"/>
      <c r="R126" s="153"/>
    </row>
    <row r="127" spans="1:18" ht="23.25">
      <c r="A127" s="409"/>
      <c r="B127" s="250"/>
      <c r="C127" s="94"/>
      <c r="D127" s="250"/>
      <c r="E127" s="94"/>
      <c r="F127" s="250"/>
      <c r="G127" s="251"/>
      <c r="H127" s="252">
        <v>2</v>
      </c>
      <c r="I127" s="253">
        <v>4</v>
      </c>
      <c r="J127" s="252">
        <v>1</v>
      </c>
      <c r="K127" s="253"/>
      <c r="L127" s="252"/>
      <c r="M127" s="253"/>
      <c r="N127" s="364" t="s">
        <v>193</v>
      </c>
      <c r="O127" s="241"/>
      <c r="P127" s="385">
        <f>+P128+P129</f>
        <v>1470917.35</v>
      </c>
      <c r="Q127" s="413">
        <f>+Q128</f>
        <v>5000</v>
      </c>
      <c r="R127" s="153"/>
    </row>
    <row r="128" spans="1:18" ht="23.25">
      <c r="A128" s="409"/>
      <c r="B128" s="250"/>
      <c r="C128" s="94"/>
      <c r="D128" s="250"/>
      <c r="E128" s="94"/>
      <c r="F128" s="250"/>
      <c r="G128" s="251"/>
      <c r="H128" s="255">
        <v>2</v>
      </c>
      <c r="I128" s="256">
        <v>4</v>
      </c>
      <c r="J128" s="255">
        <v>1</v>
      </c>
      <c r="K128" s="256">
        <v>6</v>
      </c>
      <c r="L128" s="255">
        <v>0</v>
      </c>
      <c r="M128" s="256">
        <v>1</v>
      </c>
      <c r="N128" s="261" t="s">
        <v>213</v>
      </c>
      <c r="O128" s="241"/>
      <c r="P128" s="386">
        <v>5000</v>
      </c>
      <c r="Q128" s="412">
        <v>5000</v>
      </c>
      <c r="R128" s="153"/>
    </row>
    <row r="129" spans="1:18" ht="23.25">
      <c r="A129" s="409"/>
      <c r="B129" s="250"/>
      <c r="C129" s="94"/>
      <c r="D129" s="250"/>
      <c r="E129" s="94"/>
      <c r="F129" s="250"/>
      <c r="G129" s="251"/>
      <c r="H129" s="255">
        <v>2</v>
      </c>
      <c r="I129" s="256">
        <v>4</v>
      </c>
      <c r="J129" s="255">
        <v>1</v>
      </c>
      <c r="K129" s="256">
        <v>6</v>
      </c>
      <c r="L129" s="255">
        <v>0</v>
      </c>
      <c r="M129" s="256">
        <v>4</v>
      </c>
      <c r="N129" s="261" t="s">
        <v>268</v>
      </c>
      <c r="O129" s="241"/>
      <c r="P129" s="386">
        <v>1465917.35</v>
      </c>
      <c r="Q129" s="412"/>
      <c r="R129" s="153"/>
    </row>
    <row r="130" spans="1:18" ht="23.25">
      <c r="A130" s="409"/>
      <c r="B130" s="250"/>
      <c r="C130" s="94"/>
      <c r="D130" s="250"/>
      <c r="E130" s="94"/>
      <c r="F130" s="250"/>
      <c r="G130" s="251"/>
      <c r="H130" s="255"/>
      <c r="I130" s="256"/>
      <c r="J130" s="255"/>
      <c r="K130" s="256"/>
      <c r="L130" s="255"/>
      <c r="M130" s="256"/>
      <c r="N130" s="261"/>
      <c r="O130" s="241"/>
      <c r="P130" s="386"/>
      <c r="Q130" s="412"/>
      <c r="R130" s="153"/>
    </row>
    <row r="131" spans="1:18" ht="23.25">
      <c r="A131" s="409"/>
      <c r="B131" s="250"/>
      <c r="C131" s="94"/>
      <c r="D131" s="250"/>
      <c r="E131" s="94"/>
      <c r="F131" s="250"/>
      <c r="G131" s="251"/>
      <c r="H131" s="255"/>
      <c r="I131" s="256"/>
      <c r="J131" s="255"/>
      <c r="K131" s="256"/>
      <c r="L131" s="255"/>
      <c r="M131" s="256"/>
      <c r="N131" s="261"/>
      <c r="O131" s="241"/>
      <c r="P131" s="386"/>
      <c r="Q131" s="412"/>
      <c r="R131" s="153"/>
    </row>
    <row r="132" spans="1:18" ht="46.5">
      <c r="A132" s="409"/>
      <c r="B132" s="250"/>
      <c r="C132" s="94"/>
      <c r="D132" s="250"/>
      <c r="E132" s="94"/>
      <c r="F132" s="250"/>
      <c r="G132" s="251"/>
      <c r="H132" s="252">
        <v>2</v>
      </c>
      <c r="I132" s="253">
        <v>4</v>
      </c>
      <c r="J132" s="252">
        <v>4</v>
      </c>
      <c r="K132" s="256"/>
      <c r="L132" s="255"/>
      <c r="M132" s="256"/>
      <c r="N132" s="364" t="s">
        <v>221</v>
      </c>
      <c r="O132" s="241"/>
      <c r="P132" s="413">
        <f>+P133</f>
        <v>630458.68</v>
      </c>
      <c r="Q132" s="413">
        <f>+Q133</f>
        <v>630458.68</v>
      </c>
      <c r="R132" s="153"/>
    </row>
    <row r="133" spans="1:18" ht="23.25">
      <c r="A133" s="409"/>
      <c r="B133" s="250"/>
      <c r="C133" s="94"/>
      <c r="D133" s="250"/>
      <c r="E133" s="94"/>
      <c r="F133" s="250"/>
      <c r="G133" s="251"/>
      <c r="H133" s="255">
        <v>2</v>
      </c>
      <c r="I133" s="256">
        <v>4</v>
      </c>
      <c r="J133" s="255">
        <v>4</v>
      </c>
      <c r="K133" s="256">
        <v>1</v>
      </c>
      <c r="L133" s="255">
        <v>0</v>
      </c>
      <c r="M133" s="256">
        <v>2</v>
      </c>
      <c r="N133" s="261" t="s">
        <v>222</v>
      </c>
      <c r="O133" s="241"/>
      <c r="P133" s="386">
        <v>630458.68</v>
      </c>
      <c r="Q133" s="412">
        <v>630458.68</v>
      </c>
      <c r="R133" s="153"/>
    </row>
    <row r="134" spans="1:18" ht="23.25">
      <c r="A134" s="409"/>
      <c r="B134" s="250"/>
      <c r="C134" s="94"/>
      <c r="D134" s="250"/>
      <c r="E134" s="94"/>
      <c r="F134" s="250"/>
      <c r="G134" s="251"/>
      <c r="H134" s="255"/>
      <c r="I134" s="256"/>
      <c r="J134" s="255"/>
      <c r="K134" s="256"/>
      <c r="L134" s="255"/>
      <c r="M134" s="256"/>
      <c r="N134" s="261"/>
      <c r="O134" s="241"/>
      <c r="P134" s="386"/>
      <c r="Q134" s="412"/>
      <c r="R134" s="153"/>
    </row>
    <row r="135" spans="1:18" ht="23.25">
      <c r="A135" s="409"/>
      <c r="B135" s="250"/>
      <c r="C135" s="94"/>
      <c r="D135" s="250"/>
      <c r="E135" s="94"/>
      <c r="F135" s="250"/>
      <c r="G135" s="251"/>
      <c r="H135" s="252"/>
      <c r="I135" s="253"/>
      <c r="J135" s="252"/>
      <c r="K135" s="253"/>
      <c r="L135" s="255"/>
      <c r="M135" s="256"/>
      <c r="N135" s="261"/>
      <c r="O135" s="241"/>
      <c r="P135" s="386"/>
      <c r="Q135" s="412"/>
      <c r="R135" s="153"/>
    </row>
    <row r="136" spans="1:18" ht="26.25">
      <c r="A136" s="409"/>
      <c r="B136" s="250"/>
      <c r="C136" s="94"/>
      <c r="D136" s="250"/>
      <c r="E136" s="94"/>
      <c r="F136" s="250"/>
      <c r="G136" s="251"/>
      <c r="H136" s="252">
        <v>2</v>
      </c>
      <c r="I136" s="253">
        <v>6</v>
      </c>
      <c r="J136" s="252"/>
      <c r="K136" s="253"/>
      <c r="L136" s="255"/>
      <c r="M136" s="256"/>
      <c r="N136" s="432" t="s">
        <v>209</v>
      </c>
      <c r="O136" s="241">
        <f>+P136-Q136</f>
        <v>131047.56999999999</v>
      </c>
      <c r="P136" s="385">
        <f>+P138</f>
        <v>131047.56999999999</v>
      </c>
      <c r="Q136" s="413">
        <f>+Q138</f>
        <v>0</v>
      </c>
      <c r="R136" s="153"/>
    </row>
    <row r="137" spans="1:18" ht="23.25">
      <c r="A137" s="409"/>
      <c r="B137" s="250"/>
      <c r="C137" s="94"/>
      <c r="D137" s="250"/>
      <c r="E137" s="94"/>
      <c r="F137" s="250"/>
      <c r="G137" s="251"/>
      <c r="H137" s="252"/>
      <c r="I137" s="253"/>
      <c r="J137" s="252"/>
      <c r="K137" s="253"/>
      <c r="L137" s="255"/>
      <c r="M137" s="256"/>
      <c r="N137" s="364"/>
      <c r="O137" s="241"/>
      <c r="P137" s="385"/>
      <c r="Q137" s="413"/>
      <c r="R137" s="153"/>
    </row>
    <row r="138" spans="1:18" ht="26.25">
      <c r="A138" s="409"/>
      <c r="B138" s="250"/>
      <c r="C138" s="94"/>
      <c r="D138" s="250"/>
      <c r="E138" s="94"/>
      <c r="F138" s="250"/>
      <c r="G138" s="251"/>
      <c r="H138" s="252">
        <v>2</v>
      </c>
      <c r="I138" s="253">
        <v>6</v>
      </c>
      <c r="J138" s="252">
        <v>1</v>
      </c>
      <c r="K138" s="253"/>
      <c r="L138" s="252"/>
      <c r="M138" s="253"/>
      <c r="N138" s="432" t="s">
        <v>182</v>
      </c>
      <c r="O138" s="241"/>
      <c r="P138" s="385">
        <f>+P139+P140</f>
        <v>131047.56999999999</v>
      </c>
      <c r="Q138" s="413">
        <f>+Q139+Q140</f>
        <v>0</v>
      </c>
      <c r="R138" s="153"/>
    </row>
    <row r="139" spans="1:18" ht="23.25">
      <c r="A139" s="409"/>
      <c r="B139" s="250"/>
      <c r="C139" s="94"/>
      <c r="D139" s="250"/>
      <c r="E139" s="94"/>
      <c r="F139" s="250"/>
      <c r="G139" s="251"/>
      <c r="H139" s="255">
        <v>2</v>
      </c>
      <c r="I139" s="256">
        <v>6</v>
      </c>
      <c r="J139" s="255">
        <v>1</v>
      </c>
      <c r="K139" s="256">
        <v>1</v>
      </c>
      <c r="L139" s="255">
        <v>0</v>
      </c>
      <c r="M139" s="256">
        <v>1</v>
      </c>
      <c r="N139" s="397" t="s">
        <v>245</v>
      </c>
      <c r="O139" s="241"/>
      <c r="P139" s="386">
        <v>22551.58</v>
      </c>
      <c r="Q139" s="412"/>
      <c r="R139" s="153"/>
    </row>
    <row r="140" spans="1:51" ht="24" thickBot="1">
      <c r="A140" s="414"/>
      <c r="B140" s="263"/>
      <c r="C140" s="125"/>
      <c r="D140" s="264"/>
      <c r="E140" s="125"/>
      <c r="F140" s="263"/>
      <c r="G140" s="265"/>
      <c r="H140" s="304">
        <v>2</v>
      </c>
      <c r="I140" s="319">
        <v>6</v>
      </c>
      <c r="J140" s="304">
        <v>6</v>
      </c>
      <c r="K140" s="319">
        <v>2</v>
      </c>
      <c r="L140" s="304">
        <v>0</v>
      </c>
      <c r="M140" s="319">
        <v>1</v>
      </c>
      <c r="N140" s="395" t="s">
        <v>218</v>
      </c>
      <c r="O140" s="394"/>
      <c r="P140" s="387">
        <f>98776.92+9719.07</f>
        <v>108495.98999999999</v>
      </c>
      <c r="Q140" s="415"/>
      <c r="R140" s="150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</row>
    <row r="141" spans="1:51" s="78" customFormat="1" ht="24" thickBot="1">
      <c r="A141" s="492"/>
      <c r="B141" s="490"/>
      <c r="C141" s="490"/>
      <c r="D141" s="490"/>
      <c r="E141" s="490"/>
      <c r="F141" s="490"/>
      <c r="G141" s="490"/>
      <c r="H141" s="490"/>
      <c r="I141" s="490"/>
      <c r="J141" s="490"/>
      <c r="K141" s="490"/>
      <c r="L141" s="491"/>
      <c r="M141" s="113" t="s">
        <v>136</v>
      </c>
      <c r="N141" s="416"/>
      <c r="O141" s="417">
        <f>+O16+O40+O80+O124+O136</f>
        <v>3418957.97</v>
      </c>
      <c r="P141" s="417">
        <f>+P16+P40+P80+P124+P136</f>
        <v>7524864.940000001</v>
      </c>
      <c r="Q141" s="417">
        <f>+Q16+Q40+Q80+Q124+Q136</f>
        <v>4105906.97</v>
      </c>
      <c r="R141" s="150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</row>
    <row r="142" spans="1:18" ht="23.25">
      <c r="A142" s="251"/>
      <c r="B142" s="251"/>
      <c r="C142" s="251"/>
      <c r="D142" s="251"/>
      <c r="E142" s="251"/>
      <c r="F142" s="251"/>
      <c r="G142" s="251"/>
      <c r="H142" s="94"/>
      <c r="I142" s="94"/>
      <c r="J142" s="94"/>
      <c r="K142" s="94"/>
      <c r="L142" s="94"/>
      <c r="M142" s="94"/>
      <c r="N142" s="94"/>
      <c r="O142" s="267"/>
      <c r="P142" s="140"/>
      <c r="Q142" s="140"/>
      <c r="R142" s="150"/>
    </row>
    <row r="143" spans="1:18" ht="23.25">
      <c r="A143" s="251"/>
      <c r="B143" s="251"/>
      <c r="C143" s="251"/>
      <c r="D143" s="251"/>
      <c r="E143" s="251"/>
      <c r="F143" s="251"/>
      <c r="G143" s="251"/>
      <c r="H143" s="94"/>
      <c r="I143" s="94"/>
      <c r="J143" s="94"/>
      <c r="K143" s="94"/>
      <c r="L143" s="94"/>
      <c r="M143" s="94"/>
      <c r="N143" s="94"/>
      <c r="O143" s="267"/>
      <c r="P143" s="140"/>
      <c r="Q143" s="140"/>
      <c r="R143" s="140"/>
    </row>
    <row r="144" spans="1:18" ht="23.25">
      <c r="A144" s="251"/>
      <c r="B144" s="251"/>
      <c r="C144" s="251"/>
      <c r="D144" s="251"/>
      <c r="E144" s="251"/>
      <c r="F144" s="251"/>
      <c r="G144" s="251"/>
      <c r="H144" s="94"/>
      <c r="I144" s="94"/>
      <c r="J144" s="94"/>
      <c r="K144" s="94"/>
      <c r="L144" s="94"/>
      <c r="M144" s="94"/>
      <c r="N144" s="94"/>
      <c r="O144" s="267"/>
      <c r="P144" s="268"/>
      <c r="Q144" s="268"/>
      <c r="R144" s="268"/>
    </row>
    <row r="145" spans="1:18" ht="23.25">
      <c r="A145" s="251"/>
      <c r="B145" s="251"/>
      <c r="C145" s="251"/>
      <c r="D145" s="251"/>
      <c r="E145" s="251"/>
      <c r="F145" s="251"/>
      <c r="G145" s="251"/>
      <c r="H145" s="94"/>
      <c r="I145" s="94"/>
      <c r="J145" s="94"/>
      <c r="K145" s="94"/>
      <c r="L145" s="94"/>
      <c r="M145" s="94"/>
      <c r="N145" s="94"/>
      <c r="O145" s="267"/>
      <c r="P145" s="268"/>
      <c r="Q145" s="268"/>
      <c r="R145" s="268"/>
    </row>
    <row r="146" spans="1:18" ht="23.25">
      <c r="A146" s="251"/>
      <c r="B146" s="251"/>
      <c r="C146" s="251"/>
      <c r="D146" s="251"/>
      <c r="E146" s="251"/>
      <c r="F146" s="251"/>
      <c r="G146" s="251"/>
      <c r="H146" s="94"/>
      <c r="I146" s="94"/>
      <c r="J146" s="94"/>
      <c r="K146" s="94"/>
      <c r="L146" s="94"/>
      <c r="M146" s="94"/>
      <c r="N146" s="94"/>
      <c r="O146" s="94"/>
      <c r="P146" s="235"/>
      <c r="Q146" s="140"/>
      <c r="R146" s="140"/>
    </row>
    <row r="147" spans="1:18" ht="23.25">
      <c r="A147" s="92"/>
      <c r="B147" s="92"/>
      <c r="C147" s="92"/>
      <c r="D147" s="92"/>
      <c r="E147" s="92"/>
      <c r="F147" s="92"/>
      <c r="G147" s="92"/>
      <c r="H147" s="93"/>
      <c r="I147" s="94"/>
      <c r="J147" s="94"/>
      <c r="K147" s="94"/>
      <c r="L147" s="94"/>
      <c r="M147" s="94"/>
      <c r="N147" s="93"/>
      <c r="O147" s="93"/>
      <c r="P147" s="95"/>
      <c r="Q147" s="96"/>
      <c r="R147" s="140"/>
    </row>
    <row r="148" spans="1:18" ht="27">
      <c r="A148" s="507" t="s">
        <v>120</v>
      </c>
      <c r="B148" s="507"/>
      <c r="C148" s="507"/>
      <c r="D148" s="507"/>
      <c r="E148" s="507"/>
      <c r="F148" s="507"/>
      <c r="G148" s="507"/>
      <c r="H148" s="507"/>
      <c r="I148" s="507"/>
      <c r="J148" s="270"/>
      <c r="K148" s="270"/>
      <c r="L148" s="270"/>
      <c r="M148" s="270"/>
      <c r="N148" s="269" t="s">
        <v>121</v>
      </c>
      <c r="O148" s="508" t="s">
        <v>97</v>
      </c>
      <c r="P148" s="508"/>
      <c r="Q148" s="508"/>
      <c r="R148" s="271"/>
    </row>
    <row r="149" spans="1:18" ht="15.75" customHeight="1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9"/>
      <c r="P149" s="100"/>
      <c r="Q149" s="100"/>
      <c r="R149" s="100"/>
    </row>
    <row r="150" spans="1:18" ht="15.75" customHeight="1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9"/>
      <c r="P150" s="100"/>
      <c r="Q150" s="100"/>
      <c r="R150" s="100"/>
    </row>
    <row r="151" spans="1:18" ht="15.75" customHeight="1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9"/>
      <c r="P151" s="100"/>
      <c r="Q151" s="100"/>
      <c r="R151" s="100"/>
    </row>
    <row r="152" spans="1:18" ht="15.75" customHeight="1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9"/>
      <c r="P152" s="100"/>
      <c r="Q152" s="100"/>
      <c r="R152" s="100"/>
    </row>
    <row r="153" spans="1:18" ht="15.75" customHeight="1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9"/>
      <c r="P153" s="100"/>
      <c r="Q153" s="100"/>
      <c r="R153" s="100"/>
    </row>
    <row r="154" spans="1:18" ht="15.75" customHeight="1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9"/>
      <c r="P154" s="100"/>
      <c r="Q154" s="100"/>
      <c r="R154" s="100"/>
    </row>
    <row r="155" spans="1:18" ht="15.75" customHeight="1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9"/>
      <c r="P155" s="100"/>
      <c r="Q155" s="100"/>
      <c r="R155" s="100"/>
    </row>
    <row r="156" spans="1:18" ht="15.75" customHeight="1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9"/>
      <c r="P156" s="100"/>
      <c r="Q156" s="100"/>
      <c r="R156" s="100"/>
    </row>
    <row r="157" spans="1:18" ht="15.75" customHeight="1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9"/>
      <c r="P157" s="100"/>
      <c r="Q157" s="100"/>
      <c r="R157" s="100"/>
    </row>
    <row r="158" spans="1:18" ht="15.75" customHeight="1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9"/>
      <c r="P158" s="100"/>
      <c r="Q158" s="100"/>
      <c r="R158" s="100"/>
    </row>
    <row r="159" spans="1:18" ht="15.75" customHeight="1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9"/>
      <c r="P159" s="100"/>
      <c r="Q159" s="100"/>
      <c r="R159" s="100"/>
    </row>
    <row r="160" spans="1:18" ht="15.75" customHeight="1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9"/>
      <c r="P160" s="100"/>
      <c r="Q160" s="100"/>
      <c r="R160" s="100"/>
    </row>
    <row r="161" spans="1:18" ht="15.75" customHeight="1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9"/>
      <c r="P161" s="100"/>
      <c r="Q161" s="100"/>
      <c r="R161" s="100"/>
    </row>
    <row r="162" spans="1:18" ht="15.75" customHeight="1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9"/>
      <c r="P162" s="100"/>
      <c r="Q162" s="100"/>
      <c r="R162" s="100"/>
    </row>
    <row r="163" spans="1:18" ht="15.75" customHeight="1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9"/>
      <c r="P163" s="100"/>
      <c r="Q163" s="100"/>
      <c r="R163" s="100"/>
    </row>
    <row r="164" spans="1:18" ht="15.75" customHeight="1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9"/>
      <c r="P164" s="100"/>
      <c r="Q164" s="100"/>
      <c r="R164" s="100"/>
    </row>
    <row r="165" spans="1:18" ht="15.75" customHeight="1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9"/>
      <c r="P165" s="100"/>
      <c r="Q165" s="100"/>
      <c r="R165" s="100"/>
    </row>
    <row r="166" spans="1:18" ht="15.75" customHeight="1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9"/>
      <c r="P166" s="100"/>
      <c r="Q166" s="100"/>
      <c r="R166" s="100"/>
    </row>
    <row r="167" spans="1:18" ht="15.75" customHeight="1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9"/>
      <c r="P167" s="100"/>
      <c r="Q167" s="100"/>
      <c r="R167" s="100"/>
    </row>
    <row r="168" spans="1:18" ht="15.75" customHeight="1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9"/>
      <c r="P168" s="100"/>
      <c r="Q168" s="100"/>
      <c r="R168" s="100"/>
    </row>
    <row r="169" spans="1:18" ht="15.75" customHeight="1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9"/>
      <c r="P169" s="100"/>
      <c r="Q169" s="100"/>
      <c r="R169" s="100"/>
    </row>
    <row r="170" spans="1:18" ht="15.75" customHeight="1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9"/>
      <c r="P170" s="100"/>
      <c r="Q170" s="100"/>
      <c r="R170" s="100"/>
    </row>
    <row r="171" spans="1:18" ht="15.75" customHeight="1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9"/>
      <c r="P171" s="100"/>
      <c r="Q171" s="100"/>
      <c r="R171" s="100"/>
    </row>
    <row r="172" spans="1:18" ht="15.75" customHeight="1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9"/>
      <c r="P172" s="100"/>
      <c r="Q172" s="100"/>
      <c r="R172" s="100"/>
    </row>
    <row r="173" spans="1:18" ht="15.75" customHeight="1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9"/>
      <c r="P173" s="100"/>
      <c r="Q173" s="100"/>
      <c r="R173" s="100"/>
    </row>
    <row r="174" spans="1:18" ht="15.75" customHeight="1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9"/>
      <c r="P174" s="100"/>
      <c r="Q174" s="100"/>
      <c r="R174" s="100"/>
    </row>
    <row r="175" spans="1:18" ht="15.75" customHeight="1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9"/>
      <c r="P175" s="100"/>
      <c r="Q175" s="100"/>
      <c r="R175" s="100"/>
    </row>
    <row r="176" spans="1:18" ht="15.75" customHeight="1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9"/>
      <c r="P176" s="100"/>
      <c r="Q176" s="100"/>
      <c r="R176" s="100"/>
    </row>
    <row r="177" spans="1:18" ht="21" customHeight="1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9"/>
      <c r="P177" s="100"/>
      <c r="Q177" s="100"/>
      <c r="R177" s="100"/>
    </row>
    <row r="178" spans="1:18" ht="15.75" customHeight="1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9"/>
      <c r="P178" s="100"/>
      <c r="Q178" s="100"/>
      <c r="R178" s="100"/>
    </row>
    <row r="179" spans="1:18" ht="15.75" customHeight="1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9"/>
      <c r="P179" s="100"/>
      <c r="Q179" s="100"/>
      <c r="R179" s="100"/>
    </row>
    <row r="180" spans="1:18" ht="15.75" customHeight="1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9"/>
      <c r="P180" s="100"/>
      <c r="Q180" s="100"/>
      <c r="R180" s="100"/>
    </row>
    <row r="181" spans="1:18" ht="15.75" customHeight="1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9"/>
      <c r="P181" s="100"/>
      <c r="Q181" s="100"/>
      <c r="R181" s="100"/>
    </row>
    <row r="182" spans="1:18" ht="15.75" customHeight="1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9"/>
      <c r="P182" s="100"/>
      <c r="Q182" s="100"/>
      <c r="R182" s="100"/>
    </row>
    <row r="183" spans="1:18" ht="15.75" customHeight="1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9"/>
      <c r="P183" s="100"/>
      <c r="Q183" s="100"/>
      <c r="R183" s="100"/>
    </row>
    <row r="184" spans="1:18" ht="15.75" customHeight="1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9"/>
      <c r="P184" s="100"/>
      <c r="Q184" s="100"/>
      <c r="R184" s="100"/>
    </row>
    <row r="185" spans="1:18" ht="15.75" customHeight="1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9"/>
      <c r="P185" s="100"/>
      <c r="Q185" s="100"/>
      <c r="R185" s="100"/>
    </row>
    <row r="186" spans="1:18" ht="15.75" customHeight="1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9"/>
      <c r="P186" s="100"/>
      <c r="Q186" s="100"/>
      <c r="R186" s="100"/>
    </row>
    <row r="187" spans="1:18" ht="18.75" customHeight="1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9"/>
      <c r="P187" s="100"/>
      <c r="Q187" s="100"/>
      <c r="R187" s="100"/>
    </row>
    <row r="188" spans="1:18" ht="15.75" customHeight="1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9"/>
      <c r="P188" s="100"/>
      <c r="Q188" s="100"/>
      <c r="R188" s="100"/>
    </row>
    <row r="189" spans="1:18" ht="15.75" customHeight="1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9"/>
      <c r="P189" s="100"/>
      <c r="Q189" s="100"/>
      <c r="R189" s="100"/>
    </row>
    <row r="190" spans="1:18" ht="15.75" customHeight="1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9"/>
      <c r="P190" s="100"/>
      <c r="Q190" s="100"/>
      <c r="R190" s="100"/>
    </row>
    <row r="191" spans="1:18" ht="15.75" customHeight="1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9"/>
      <c r="P191" s="100"/>
      <c r="Q191" s="100"/>
      <c r="R191" s="100"/>
    </row>
    <row r="192" spans="1:18" ht="15.75" customHeight="1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9"/>
      <c r="P192" s="100"/>
      <c r="Q192" s="100"/>
      <c r="R192" s="100"/>
    </row>
    <row r="193" spans="1:18" ht="15.75" customHeight="1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9"/>
      <c r="P193" s="100"/>
      <c r="Q193" s="100"/>
      <c r="R193" s="100"/>
    </row>
    <row r="194" spans="1:18" ht="15.75" customHeight="1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9"/>
      <c r="P194" s="100"/>
      <c r="Q194" s="100"/>
      <c r="R194" s="100"/>
    </row>
    <row r="195" spans="1:18" ht="15.75" customHeight="1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9"/>
      <c r="P195" s="100"/>
      <c r="Q195" s="100"/>
      <c r="R195" s="100"/>
    </row>
    <row r="196" spans="1:18" ht="15.75" customHeight="1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9"/>
      <c r="P196" s="100"/>
      <c r="Q196" s="100"/>
      <c r="R196" s="100"/>
    </row>
    <row r="197" spans="1:18" ht="15.75" customHeight="1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9"/>
      <c r="P197" s="100"/>
      <c r="Q197" s="100"/>
      <c r="R197" s="100"/>
    </row>
    <row r="198" spans="1:18" ht="15.75" customHeight="1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9"/>
      <c r="P198" s="100"/>
      <c r="Q198" s="100"/>
      <c r="R198" s="100"/>
    </row>
    <row r="199" spans="1:18" ht="15.75" customHeight="1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9"/>
      <c r="P199" s="100"/>
      <c r="Q199" s="100"/>
      <c r="R199" s="100"/>
    </row>
    <row r="200" spans="1:18" ht="15.75" customHeight="1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9"/>
      <c r="P200" s="100"/>
      <c r="Q200" s="100"/>
      <c r="R200" s="100"/>
    </row>
    <row r="201" spans="1:18" ht="15.75" customHeight="1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9"/>
      <c r="P201" s="100"/>
      <c r="Q201" s="100"/>
      <c r="R201" s="100"/>
    </row>
    <row r="202" spans="1:18" ht="15.75" customHeight="1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9"/>
      <c r="P202" s="100"/>
      <c r="Q202" s="100"/>
      <c r="R202" s="100"/>
    </row>
    <row r="203" spans="1:18" ht="15.75" customHeight="1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9"/>
      <c r="P203" s="100"/>
      <c r="Q203" s="100"/>
      <c r="R203" s="100"/>
    </row>
    <row r="204" spans="1:18" ht="15.75" customHeight="1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9"/>
      <c r="P204" s="100"/>
      <c r="Q204" s="100"/>
      <c r="R204" s="100"/>
    </row>
    <row r="205" spans="1:18" ht="15.75" customHeight="1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9"/>
      <c r="P205" s="100"/>
      <c r="Q205" s="100"/>
      <c r="R205" s="100"/>
    </row>
    <row r="206" spans="1:18" ht="15.75" customHeight="1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9"/>
      <c r="P206" s="100"/>
      <c r="Q206" s="100"/>
      <c r="R206" s="100"/>
    </row>
    <row r="207" spans="1:18" ht="15.75" customHeight="1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9"/>
      <c r="P207" s="100"/>
      <c r="Q207" s="100"/>
      <c r="R207" s="100"/>
    </row>
    <row r="208" spans="1:18" ht="15.75" customHeight="1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9"/>
      <c r="P208" s="100"/>
      <c r="Q208" s="100"/>
      <c r="R208" s="100"/>
    </row>
    <row r="209" spans="1:18" ht="15.75" customHeight="1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9"/>
      <c r="P209" s="100"/>
      <c r="Q209" s="100"/>
      <c r="R209" s="100"/>
    </row>
    <row r="210" spans="1:18" ht="15.75" customHeight="1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9"/>
      <c r="P210" s="100"/>
      <c r="Q210" s="100"/>
      <c r="R210" s="100"/>
    </row>
    <row r="211" spans="1:18" ht="15.75" customHeight="1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9"/>
      <c r="P211" s="100"/>
      <c r="Q211" s="100"/>
      <c r="R211" s="100"/>
    </row>
    <row r="212" spans="1:18" ht="15.75" customHeight="1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9"/>
      <c r="P212" s="100"/>
      <c r="Q212" s="100"/>
      <c r="R212" s="100"/>
    </row>
    <row r="213" spans="1:18" ht="15.75" customHeight="1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9"/>
      <c r="P213" s="100"/>
      <c r="Q213" s="100"/>
      <c r="R213" s="100"/>
    </row>
    <row r="214" spans="1:18" ht="15.75" customHeight="1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9"/>
      <c r="P214" s="100"/>
      <c r="Q214" s="100"/>
      <c r="R214" s="100"/>
    </row>
    <row r="215" spans="1:18" ht="15.75" customHeight="1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9"/>
      <c r="P215" s="100"/>
      <c r="Q215" s="100"/>
      <c r="R215" s="100"/>
    </row>
    <row r="216" spans="1:18" ht="24" thickBot="1">
      <c r="A216" s="114"/>
      <c r="B216" s="114"/>
      <c r="C216" s="114"/>
      <c r="D216" s="114"/>
      <c r="E216" s="114"/>
      <c r="F216" s="115"/>
      <c r="G216" s="115"/>
      <c r="H216" s="115"/>
      <c r="I216" s="114"/>
      <c r="J216" s="114"/>
      <c r="K216" s="114"/>
      <c r="L216" s="114"/>
      <c r="M216" s="114"/>
      <c r="N216" s="114"/>
      <c r="O216" s="114"/>
      <c r="P216" s="114"/>
      <c r="Q216" s="114"/>
      <c r="R216" s="114"/>
    </row>
    <row r="217" spans="1:18" ht="24" thickBot="1">
      <c r="A217" s="477">
        <v>2</v>
      </c>
      <c r="B217" s="478"/>
      <c r="C217" s="478"/>
      <c r="D217" s="478"/>
      <c r="E217" s="478"/>
      <c r="F217" s="478"/>
      <c r="G217" s="478"/>
      <c r="H217" s="478"/>
      <c r="I217" s="478"/>
      <c r="J217" s="478"/>
      <c r="K217" s="478"/>
      <c r="L217" s="478"/>
      <c r="M217" s="478"/>
      <c r="N217" s="478"/>
      <c r="O217" s="478"/>
      <c r="P217" s="478"/>
      <c r="Q217" s="479"/>
      <c r="R217" s="147"/>
    </row>
    <row r="218" spans="1:18" ht="23.25">
      <c r="A218" s="488" t="s">
        <v>24</v>
      </c>
      <c r="B218" s="456"/>
      <c r="C218" s="456"/>
      <c r="D218" s="456"/>
      <c r="E218" s="456"/>
      <c r="F218" s="456"/>
      <c r="G218" s="456"/>
      <c r="H218" s="456"/>
      <c r="I218" s="456"/>
      <c r="J218" s="456"/>
      <c r="K218" s="456"/>
      <c r="L218" s="456"/>
      <c r="M218" s="456"/>
      <c r="N218" s="456"/>
      <c r="O218" s="456"/>
      <c r="P218" s="456"/>
      <c r="Q218" s="457"/>
      <c r="R218" s="98"/>
    </row>
    <row r="219" spans="1:18" ht="23.25">
      <c r="A219" s="101"/>
      <c r="B219" s="94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102"/>
      <c r="Q219" s="103" t="s">
        <v>25</v>
      </c>
      <c r="R219" s="102"/>
    </row>
    <row r="220" spans="1:18" ht="23.25">
      <c r="A220" s="104" t="s">
        <v>26</v>
      </c>
      <c r="B220" s="94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105"/>
      <c r="P220" s="106" t="s">
        <v>3</v>
      </c>
      <c r="Q220" s="107"/>
      <c r="R220" s="105"/>
    </row>
    <row r="221" spans="1:18" ht="23.25">
      <c r="A221" s="104" t="s">
        <v>4</v>
      </c>
      <c r="B221" s="94"/>
      <c r="C221" s="94">
        <v>5120</v>
      </c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108"/>
      <c r="P221" s="109" t="s">
        <v>5</v>
      </c>
      <c r="Q221" s="110"/>
      <c r="R221" s="108"/>
    </row>
    <row r="222" spans="1:18" ht="23.25">
      <c r="A222" s="104" t="s">
        <v>58</v>
      </c>
      <c r="B222" s="108"/>
      <c r="C222" s="108" t="s">
        <v>238</v>
      </c>
      <c r="D222" s="108"/>
      <c r="E222" s="108"/>
      <c r="F222" s="94"/>
      <c r="G222" s="94"/>
      <c r="H222" s="94"/>
      <c r="I222" s="94"/>
      <c r="J222" s="94"/>
      <c r="K222" s="94"/>
      <c r="L222" s="94"/>
      <c r="M222" s="94"/>
      <c r="N222" s="98" t="s">
        <v>147</v>
      </c>
      <c r="O222" s="108"/>
      <c r="P222" s="109" t="s">
        <v>6</v>
      </c>
      <c r="Q222" s="110"/>
      <c r="R222" s="108"/>
    </row>
    <row r="223" spans="1:18" ht="23.25">
      <c r="A223" s="104" t="s">
        <v>59</v>
      </c>
      <c r="B223" s="108">
        <v>2018</v>
      </c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108"/>
      <c r="P223" s="111" t="s">
        <v>7</v>
      </c>
      <c r="Q223" s="112"/>
      <c r="R223" s="108"/>
    </row>
    <row r="224" spans="1:18" ht="24" thickBot="1">
      <c r="A224" s="101"/>
      <c r="B224" s="94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272"/>
      <c r="R224" s="94"/>
    </row>
    <row r="225" spans="1:18" ht="23.25">
      <c r="A225" s="489" t="s">
        <v>27</v>
      </c>
      <c r="B225" s="490"/>
      <c r="C225" s="490"/>
      <c r="D225" s="490"/>
      <c r="E225" s="490"/>
      <c r="F225" s="490"/>
      <c r="G225" s="490"/>
      <c r="H225" s="490"/>
      <c r="I225" s="490"/>
      <c r="J225" s="490"/>
      <c r="K225" s="490"/>
      <c r="L225" s="490"/>
      <c r="M225" s="113"/>
      <c r="N225" s="113"/>
      <c r="O225" s="492" t="s">
        <v>28</v>
      </c>
      <c r="P225" s="490"/>
      <c r="Q225" s="493"/>
      <c r="R225" s="98"/>
    </row>
    <row r="226" spans="1:18" ht="24" thickBot="1">
      <c r="A226" s="273"/>
      <c r="B226" s="94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274"/>
      <c r="P226" s="94"/>
      <c r="Q226" s="272"/>
      <c r="R226" s="94"/>
    </row>
    <row r="227" spans="1:18" ht="23.25">
      <c r="A227" s="494">
        <v>2</v>
      </c>
      <c r="B227" s="495"/>
      <c r="C227" s="495"/>
      <c r="D227" s="495"/>
      <c r="E227" s="495"/>
      <c r="F227" s="495"/>
      <c r="G227" s="496"/>
      <c r="H227" s="132" t="s">
        <v>29</v>
      </c>
      <c r="I227" s="133"/>
      <c r="J227" s="133"/>
      <c r="K227" s="133"/>
      <c r="L227" s="133"/>
      <c r="M227" s="133"/>
      <c r="N227" s="133"/>
      <c r="O227" s="123" t="s">
        <v>30</v>
      </c>
      <c r="P227" s="134" t="s">
        <v>31</v>
      </c>
      <c r="Q227" s="128" t="s">
        <v>32</v>
      </c>
      <c r="R227" s="98"/>
    </row>
    <row r="228" spans="1:18" ht="23.25">
      <c r="A228" s="101"/>
      <c r="B228" s="94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101"/>
      <c r="P228" s="275"/>
      <c r="Q228" s="272"/>
      <c r="R228" s="94"/>
    </row>
    <row r="229" spans="1:18" ht="23.25">
      <c r="A229" s="497" t="s">
        <v>33</v>
      </c>
      <c r="B229" s="135" t="s">
        <v>34</v>
      </c>
      <c r="C229" s="468" t="s">
        <v>35</v>
      </c>
      <c r="D229" s="135" t="s">
        <v>36</v>
      </c>
      <c r="E229" s="135" t="s">
        <v>37</v>
      </c>
      <c r="F229" s="468" t="s">
        <v>38</v>
      </c>
      <c r="G229" s="468" t="s">
        <v>39</v>
      </c>
      <c r="H229" s="468" t="s">
        <v>98</v>
      </c>
      <c r="I229" s="468" t="s">
        <v>99</v>
      </c>
      <c r="J229" s="135"/>
      <c r="K229" s="135" t="s">
        <v>34</v>
      </c>
      <c r="L229" s="135"/>
      <c r="M229" s="135"/>
      <c r="N229" s="136"/>
      <c r="O229" s="460">
        <v>3</v>
      </c>
      <c r="P229" s="502">
        <v>4</v>
      </c>
      <c r="Q229" s="504">
        <v>5</v>
      </c>
      <c r="R229" s="139"/>
    </row>
    <row r="230" spans="1:18" ht="24" thickBot="1">
      <c r="A230" s="498"/>
      <c r="B230" s="276" t="s">
        <v>33</v>
      </c>
      <c r="C230" s="469"/>
      <c r="D230" s="276" t="s">
        <v>42</v>
      </c>
      <c r="E230" s="276" t="s">
        <v>43</v>
      </c>
      <c r="F230" s="469"/>
      <c r="G230" s="469"/>
      <c r="H230" s="469"/>
      <c r="I230" s="469"/>
      <c r="J230" s="276" t="s">
        <v>100</v>
      </c>
      <c r="K230" s="276" t="s">
        <v>100</v>
      </c>
      <c r="L230" s="276" t="s">
        <v>101</v>
      </c>
      <c r="M230" s="276" t="s">
        <v>101</v>
      </c>
      <c r="N230" s="130" t="s">
        <v>113</v>
      </c>
      <c r="O230" s="501"/>
      <c r="P230" s="503"/>
      <c r="Q230" s="505"/>
      <c r="R230" s="139"/>
    </row>
    <row r="231" spans="1:18" ht="23.25">
      <c r="A231" s="227"/>
      <c r="B231" s="278"/>
      <c r="C231" s="228"/>
      <c r="D231" s="278"/>
      <c r="E231" s="228"/>
      <c r="F231" s="278"/>
      <c r="G231" s="228"/>
      <c r="H231" s="278"/>
      <c r="I231" s="228"/>
      <c r="J231" s="278"/>
      <c r="K231" s="228"/>
      <c r="L231" s="278"/>
      <c r="M231" s="278"/>
      <c r="N231" s="228"/>
      <c r="O231" s="279"/>
      <c r="P231" s="365"/>
      <c r="Q231" s="281"/>
      <c r="R231" s="236"/>
    </row>
    <row r="232" spans="1:18" ht="23.25">
      <c r="A232" s="97"/>
      <c r="B232" s="282"/>
      <c r="C232" s="98"/>
      <c r="D232" s="282"/>
      <c r="E232" s="98"/>
      <c r="F232" s="282"/>
      <c r="G232" s="98"/>
      <c r="H232" s="283">
        <v>2</v>
      </c>
      <c r="I232" s="284">
        <v>1</v>
      </c>
      <c r="J232" s="283"/>
      <c r="K232" s="284"/>
      <c r="L232" s="283"/>
      <c r="M232" s="283"/>
      <c r="N232" s="253" t="s">
        <v>103</v>
      </c>
      <c r="O232" s="241">
        <f>+P232-Q232</f>
        <v>18377.310000000056</v>
      </c>
      <c r="P232" s="236">
        <f>+P235</f>
        <v>1554100</v>
      </c>
      <c r="Q232" s="285">
        <f>+Q235</f>
        <v>1535722.69</v>
      </c>
      <c r="R232" s="236"/>
    </row>
    <row r="233" spans="1:18" ht="23.25">
      <c r="A233" s="97"/>
      <c r="B233" s="282"/>
      <c r="C233" s="98"/>
      <c r="D233" s="282"/>
      <c r="E233" s="98"/>
      <c r="F233" s="282"/>
      <c r="G233" s="98"/>
      <c r="H233" s="283"/>
      <c r="I233" s="284"/>
      <c r="J233" s="283"/>
      <c r="K233" s="284"/>
      <c r="L233" s="283"/>
      <c r="M233" s="283"/>
      <c r="N233" s="253"/>
      <c r="O233" s="241"/>
      <c r="P233" s="236"/>
      <c r="Q233" s="285"/>
      <c r="R233" s="236"/>
    </row>
    <row r="234" spans="1:18" ht="23.25">
      <c r="A234" s="97"/>
      <c r="B234" s="282"/>
      <c r="C234" s="98"/>
      <c r="D234" s="282"/>
      <c r="E234" s="98"/>
      <c r="F234" s="282"/>
      <c r="G234" s="98"/>
      <c r="H234" s="283"/>
      <c r="I234" s="284"/>
      <c r="J234" s="283"/>
      <c r="K234" s="284"/>
      <c r="L234" s="283"/>
      <c r="M234" s="283"/>
      <c r="N234" s="98"/>
      <c r="O234" s="241"/>
      <c r="P234" s="285"/>
      <c r="Q234" s="285"/>
      <c r="R234" s="236"/>
    </row>
    <row r="235" spans="1:18" ht="23.25">
      <c r="A235" s="97"/>
      <c r="B235" s="250" t="s">
        <v>123</v>
      </c>
      <c r="C235" s="94" t="s">
        <v>123</v>
      </c>
      <c r="D235" s="250"/>
      <c r="E235" s="94" t="s">
        <v>122</v>
      </c>
      <c r="F235" s="250" t="s">
        <v>124</v>
      </c>
      <c r="G235" s="98"/>
      <c r="H235" s="252">
        <v>2</v>
      </c>
      <c r="I235" s="253">
        <v>1</v>
      </c>
      <c r="J235" s="252">
        <v>1</v>
      </c>
      <c r="K235" s="253"/>
      <c r="L235" s="252"/>
      <c r="M235" s="252"/>
      <c r="N235" s="253" t="s">
        <v>104</v>
      </c>
      <c r="O235" s="241"/>
      <c r="P235" s="285">
        <f>+P236+P237</f>
        <v>1554100</v>
      </c>
      <c r="Q235" s="241">
        <f>+Q236+Q237</f>
        <v>1535722.69</v>
      </c>
      <c r="R235" s="236"/>
    </row>
    <row r="236" spans="1:18" ht="23.25">
      <c r="A236" s="97"/>
      <c r="B236" s="282"/>
      <c r="C236" s="98"/>
      <c r="D236" s="282"/>
      <c r="E236" s="98"/>
      <c r="F236" s="282"/>
      <c r="G236" s="251">
        <v>100</v>
      </c>
      <c r="H236" s="286">
        <v>2</v>
      </c>
      <c r="I236" s="287">
        <v>1</v>
      </c>
      <c r="J236" s="286">
        <v>1</v>
      </c>
      <c r="K236" s="287">
        <v>1</v>
      </c>
      <c r="L236" s="286">
        <v>0</v>
      </c>
      <c r="M236" s="286">
        <v>1</v>
      </c>
      <c r="N236" s="102" t="s">
        <v>129</v>
      </c>
      <c r="O236" s="241"/>
      <c r="P236" s="288">
        <f>320000+1089000</f>
        <v>1409000</v>
      </c>
      <c r="Q236" s="289">
        <f>320000+1089000</f>
        <v>1409000</v>
      </c>
      <c r="R236" s="288"/>
    </row>
    <row r="237" spans="1:18" ht="23.25">
      <c r="A237" s="97"/>
      <c r="B237" s="282"/>
      <c r="C237" s="98"/>
      <c r="D237" s="282"/>
      <c r="E237" s="98"/>
      <c r="F237" s="282"/>
      <c r="G237" s="251"/>
      <c r="H237" s="286">
        <v>2</v>
      </c>
      <c r="I237" s="287">
        <v>1</v>
      </c>
      <c r="J237" s="286">
        <v>2</v>
      </c>
      <c r="K237" s="287">
        <v>2</v>
      </c>
      <c r="L237" s="286">
        <v>0</v>
      </c>
      <c r="M237" s="286">
        <v>8</v>
      </c>
      <c r="N237" s="102" t="s">
        <v>224</v>
      </c>
      <c r="O237" s="241"/>
      <c r="P237" s="288">
        <v>145100</v>
      </c>
      <c r="Q237" s="289">
        <v>126722.69</v>
      </c>
      <c r="R237" s="288"/>
    </row>
    <row r="238" spans="1:18" ht="23.25">
      <c r="A238" s="97"/>
      <c r="B238" s="282"/>
      <c r="C238" s="98"/>
      <c r="D238" s="282"/>
      <c r="E238" s="98"/>
      <c r="F238" s="282"/>
      <c r="G238" s="251"/>
      <c r="H238" s="286"/>
      <c r="I238" s="287"/>
      <c r="J238" s="286"/>
      <c r="K238" s="287"/>
      <c r="L238" s="286"/>
      <c r="M238" s="286"/>
      <c r="N238" s="102"/>
      <c r="O238" s="241"/>
      <c r="P238" s="288"/>
      <c r="Q238" s="289"/>
      <c r="R238" s="288"/>
    </row>
    <row r="239" spans="1:18" ht="23.25">
      <c r="A239" s="101"/>
      <c r="B239" s="282"/>
      <c r="C239" s="282"/>
      <c r="D239" s="282"/>
      <c r="E239" s="94"/>
      <c r="F239" s="250"/>
      <c r="G239" s="251"/>
      <c r="H239" s="255"/>
      <c r="I239" s="366"/>
      <c r="J239" s="286"/>
      <c r="K239" s="287"/>
      <c r="L239" s="286"/>
      <c r="M239" s="286"/>
      <c r="N239" s="256"/>
      <c r="O239" s="241"/>
      <c r="P239" s="235"/>
      <c r="Q239" s="239"/>
      <c r="R239" s="288"/>
    </row>
    <row r="240" spans="1:18" ht="23.25">
      <c r="A240" s="97"/>
      <c r="B240" s="282"/>
      <c r="C240" s="98"/>
      <c r="D240" s="282"/>
      <c r="E240" s="98"/>
      <c r="F240" s="282"/>
      <c r="G240" s="251"/>
      <c r="H240" s="252">
        <v>2</v>
      </c>
      <c r="I240" s="260">
        <v>2</v>
      </c>
      <c r="J240" s="252"/>
      <c r="K240" s="253"/>
      <c r="L240" s="252"/>
      <c r="M240" s="252"/>
      <c r="N240" s="253" t="s">
        <v>106</v>
      </c>
      <c r="O240" s="241">
        <f>+P240-Q240</f>
        <v>940.8000000000029</v>
      </c>
      <c r="P240" s="239">
        <f>+P243+P247+P251+P256</f>
        <v>43291.23</v>
      </c>
      <c r="Q240" s="241">
        <f>+Q243+Q247+Q251+Q256</f>
        <v>42350.43</v>
      </c>
      <c r="R240" s="288"/>
    </row>
    <row r="241" spans="1:18" ht="23.25">
      <c r="A241" s="97"/>
      <c r="B241" s="282"/>
      <c r="C241" s="98"/>
      <c r="D241" s="282"/>
      <c r="E241" s="98"/>
      <c r="F241" s="282"/>
      <c r="G241" s="251"/>
      <c r="H241" s="252"/>
      <c r="I241" s="253"/>
      <c r="J241" s="252"/>
      <c r="K241" s="253"/>
      <c r="L241" s="252"/>
      <c r="M241" s="252"/>
      <c r="N241" s="253"/>
      <c r="O241" s="241"/>
      <c r="P241" s="140"/>
      <c r="Q241" s="285"/>
      <c r="R241" s="288"/>
    </row>
    <row r="242" spans="1:18" ht="23.25">
      <c r="A242" s="97"/>
      <c r="B242" s="282"/>
      <c r="C242" s="98"/>
      <c r="D242" s="282"/>
      <c r="E242" s="98"/>
      <c r="F242" s="282"/>
      <c r="G242" s="251"/>
      <c r="H242" s="252"/>
      <c r="I242" s="253"/>
      <c r="J242" s="252"/>
      <c r="K242" s="253"/>
      <c r="L242" s="252"/>
      <c r="M242" s="252"/>
      <c r="N242" s="253"/>
      <c r="O242" s="241"/>
      <c r="P242" s="140"/>
      <c r="Q242" s="285"/>
      <c r="R242" s="288"/>
    </row>
    <row r="243" spans="1:18" ht="23.25">
      <c r="A243" s="97"/>
      <c r="B243" s="282"/>
      <c r="C243" s="98"/>
      <c r="D243" s="282"/>
      <c r="E243" s="98"/>
      <c r="F243" s="282"/>
      <c r="G243" s="251"/>
      <c r="H243" s="252">
        <v>2</v>
      </c>
      <c r="I243" s="253">
        <v>2</v>
      </c>
      <c r="J243" s="252">
        <v>1</v>
      </c>
      <c r="K243" s="253"/>
      <c r="L243" s="252"/>
      <c r="M243" s="252"/>
      <c r="N243" s="253" t="s">
        <v>278</v>
      </c>
      <c r="O243" s="241"/>
      <c r="P243" s="140">
        <f>+P244</f>
        <v>11101.44</v>
      </c>
      <c r="Q243" s="285">
        <f>+Q244</f>
        <v>10160.64</v>
      </c>
      <c r="R243" s="288"/>
    </row>
    <row r="244" spans="1:18" ht="23.25">
      <c r="A244" s="97"/>
      <c r="B244" s="282"/>
      <c r="C244" s="98"/>
      <c r="D244" s="282"/>
      <c r="E244" s="98"/>
      <c r="F244" s="282"/>
      <c r="G244" s="251"/>
      <c r="H244" s="255">
        <v>2</v>
      </c>
      <c r="I244" s="256">
        <v>2</v>
      </c>
      <c r="J244" s="255">
        <v>1</v>
      </c>
      <c r="K244" s="256">
        <v>5</v>
      </c>
      <c r="L244" s="255">
        <v>0</v>
      </c>
      <c r="M244" s="255">
        <v>1</v>
      </c>
      <c r="N244" s="256" t="s">
        <v>250</v>
      </c>
      <c r="O244" s="241"/>
      <c r="P244" s="288">
        <v>11101.44</v>
      </c>
      <c r="Q244" s="289">
        <v>10160.64</v>
      </c>
      <c r="R244" s="288"/>
    </row>
    <row r="245" spans="1:18" ht="23.25">
      <c r="A245" s="97"/>
      <c r="B245" s="282"/>
      <c r="C245" s="98"/>
      <c r="D245" s="282"/>
      <c r="E245" s="98"/>
      <c r="F245" s="282"/>
      <c r="G245" s="251"/>
      <c r="H245" s="252"/>
      <c r="I245" s="253"/>
      <c r="J245" s="252"/>
      <c r="K245" s="253"/>
      <c r="L245" s="252"/>
      <c r="M245" s="252"/>
      <c r="N245" s="253"/>
      <c r="O245" s="241"/>
      <c r="P245" s="236"/>
      <c r="Q245" s="285"/>
      <c r="R245" s="288"/>
    </row>
    <row r="246" spans="1:18" ht="23.25">
      <c r="A246" s="97"/>
      <c r="B246" s="282"/>
      <c r="C246" s="98"/>
      <c r="D246" s="282"/>
      <c r="E246" s="98"/>
      <c r="F246" s="282"/>
      <c r="G246" s="251"/>
      <c r="H246" s="286"/>
      <c r="I246" s="287"/>
      <c r="J246" s="286"/>
      <c r="K246" s="287"/>
      <c r="L246" s="286"/>
      <c r="M246" s="286"/>
      <c r="N246" s="102"/>
      <c r="O246" s="241"/>
      <c r="P246" s="236"/>
      <c r="Q246" s="289"/>
      <c r="R246" s="288"/>
    </row>
    <row r="247" spans="1:18" ht="23.25">
      <c r="A247" s="101"/>
      <c r="B247" s="282"/>
      <c r="C247" s="282"/>
      <c r="D247" s="282"/>
      <c r="E247" s="94"/>
      <c r="F247" s="250"/>
      <c r="G247" s="251"/>
      <c r="H247" s="252">
        <v>2</v>
      </c>
      <c r="I247" s="367">
        <v>2</v>
      </c>
      <c r="J247" s="283">
        <v>3</v>
      </c>
      <c r="K247" s="284"/>
      <c r="L247" s="286"/>
      <c r="M247" s="286"/>
      <c r="N247" s="253" t="s">
        <v>183</v>
      </c>
      <c r="O247" s="241">
        <f>+P247-Q247</f>
        <v>0</v>
      </c>
      <c r="P247" s="236">
        <f>+P248+P249</f>
        <v>27300</v>
      </c>
      <c r="Q247" s="285">
        <f>+Q248+Q249</f>
        <v>27300</v>
      </c>
      <c r="R247" s="288"/>
    </row>
    <row r="248" spans="1:18" ht="23.25">
      <c r="A248" s="101"/>
      <c r="B248" s="282"/>
      <c r="C248" s="282"/>
      <c r="D248" s="282"/>
      <c r="E248" s="94"/>
      <c r="F248" s="250"/>
      <c r="G248" s="251"/>
      <c r="H248" s="255">
        <v>2</v>
      </c>
      <c r="I248" s="366">
        <v>2</v>
      </c>
      <c r="J248" s="286">
        <v>3</v>
      </c>
      <c r="K248" s="287">
        <v>1</v>
      </c>
      <c r="L248" s="286">
        <v>0</v>
      </c>
      <c r="M248" s="286">
        <v>1</v>
      </c>
      <c r="N248" s="256" t="s">
        <v>184</v>
      </c>
      <c r="O248" s="241"/>
      <c r="P248" s="288">
        <f>3150+19500+3150+1500</f>
        <v>27300</v>
      </c>
      <c r="Q248" s="289">
        <f>3150+19500+3150+1500</f>
        <v>27300</v>
      </c>
      <c r="R248" s="288"/>
    </row>
    <row r="249" spans="1:18" ht="23.25">
      <c r="A249" s="101"/>
      <c r="B249" s="282"/>
      <c r="C249" s="98"/>
      <c r="D249" s="282"/>
      <c r="E249" s="94"/>
      <c r="F249" s="250"/>
      <c r="G249" s="251"/>
      <c r="H249" s="255"/>
      <c r="I249" s="287"/>
      <c r="J249" s="286"/>
      <c r="K249" s="287"/>
      <c r="L249" s="286"/>
      <c r="M249" s="286"/>
      <c r="N249" s="256"/>
      <c r="O249" s="241"/>
      <c r="P249" s="288"/>
      <c r="Q249" s="289"/>
      <c r="R249" s="288"/>
    </row>
    <row r="250" spans="1:18" ht="23.25">
      <c r="A250" s="101"/>
      <c r="B250" s="282"/>
      <c r="C250" s="98"/>
      <c r="D250" s="282"/>
      <c r="E250" s="94"/>
      <c r="F250" s="250"/>
      <c r="G250" s="251"/>
      <c r="H250" s="255"/>
      <c r="I250" s="287"/>
      <c r="J250" s="286"/>
      <c r="K250" s="287"/>
      <c r="L250" s="286"/>
      <c r="M250" s="286"/>
      <c r="N250" s="256"/>
      <c r="O250" s="241"/>
      <c r="P250" s="236"/>
      <c r="Q250" s="289"/>
      <c r="R250" s="288"/>
    </row>
    <row r="251" spans="1:18" ht="23.25">
      <c r="A251" s="101"/>
      <c r="B251" s="282"/>
      <c r="C251" s="98"/>
      <c r="D251" s="282"/>
      <c r="E251" s="94"/>
      <c r="F251" s="250"/>
      <c r="G251" s="251"/>
      <c r="H251" s="252">
        <v>2</v>
      </c>
      <c r="I251" s="284">
        <v>2</v>
      </c>
      <c r="J251" s="283">
        <v>4</v>
      </c>
      <c r="K251" s="284"/>
      <c r="L251" s="286"/>
      <c r="M251" s="286"/>
      <c r="N251" s="253" t="s">
        <v>185</v>
      </c>
      <c r="O251" s="241"/>
      <c r="P251" s="236">
        <f>+P253+P252</f>
        <v>1100</v>
      </c>
      <c r="Q251" s="285">
        <f>+Q253+Q252</f>
        <v>1100</v>
      </c>
      <c r="R251" s="288"/>
    </row>
    <row r="252" spans="1:18" ht="23.25">
      <c r="A252" s="101"/>
      <c r="B252" s="282"/>
      <c r="C252" s="98"/>
      <c r="D252" s="282"/>
      <c r="E252" s="94"/>
      <c r="F252" s="250"/>
      <c r="G252" s="251"/>
      <c r="H252" s="255">
        <v>2</v>
      </c>
      <c r="I252" s="287">
        <v>2</v>
      </c>
      <c r="J252" s="286">
        <v>4</v>
      </c>
      <c r="K252" s="287">
        <v>1</v>
      </c>
      <c r="L252" s="286">
        <v>0</v>
      </c>
      <c r="M252" s="286">
        <v>1</v>
      </c>
      <c r="N252" s="256" t="s">
        <v>214</v>
      </c>
      <c r="O252" s="241"/>
      <c r="P252" s="288">
        <v>600</v>
      </c>
      <c r="Q252" s="289">
        <v>600</v>
      </c>
      <c r="R252" s="288"/>
    </row>
    <row r="253" spans="1:18" ht="23.25">
      <c r="A253" s="101"/>
      <c r="B253" s="282"/>
      <c r="C253" s="98"/>
      <c r="D253" s="282"/>
      <c r="E253" s="94"/>
      <c r="F253" s="250"/>
      <c r="G253" s="251"/>
      <c r="H253" s="255">
        <v>2</v>
      </c>
      <c r="I253" s="287">
        <v>2</v>
      </c>
      <c r="J253" s="286">
        <v>4</v>
      </c>
      <c r="K253" s="287">
        <v>4</v>
      </c>
      <c r="L253" s="286">
        <v>0</v>
      </c>
      <c r="M253" s="286">
        <v>1</v>
      </c>
      <c r="N253" s="256" t="s">
        <v>186</v>
      </c>
      <c r="O253" s="241"/>
      <c r="P253" s="288">
        <f>60+320+60+60</f>
        <v>500</v>
      </c>
      <c r="Q253" s="289">
        <f>60+320+60+60</f>
        <v>500</v>
      </c>
      <c r="R253" s="288"/>
    </row>
    <row r="254" spans="1:18" ht="23.25">
      <c r="A254" s="101"/>
      <c r="B254" s="282"/>
      <c r="C254" s="98"/>
      <c r="D254" s="282"/>
      <c r="E254" s="94"/>
      <c r="F254" s="250"/>
      <c r="G254" s="251"/>
      <c r="H254" s="255"/>
      <c r="I254" s="287"/>
      <c r="J254" s="286"/>
      <c r="K254" s="287"/>
      <c r="L254" s="286"/>
      <c r="M254" s="286"/>
      <c r="N254" s="256"/>
      <c r="O254" s="241"/>
      <c r="P254" s="288"/>
      <c r="Q254" s="289"/>
      <c r="R254" s="288"/>
    </row>
    <row r="255" spans="1:18" ht="23.25">
      <c r="A255" s="101"/>
      <c r="B255" s="282"/>
      <c r="C255" s="98"/>
      <c r="D255" s="282"/>
      <c r="E255" s="94"/>
      <c r="F255" s="250"/>
      <c r="G255" s="251"/>
      <c r="H255" s="255"/>
      <c r="I255" s="287"/>
      <c r="J255" s="286"/>
      <c r="K255" s="287"/>
      <c r="L255" s="286"/>
      <c r="M255" s="286"/>
      <c r="N255" s="256"/>
      <c r="O255" s="241"/>
      <c r="P255" s="288"/>
      <c r="Q255" s="289"/>
      <c r="R255" s="288"/>
    </row>
    <row r="256" spans="1:18" ht="23.25">
      <c r="A256" s="101"/>
      <c r="B256" s="282"/>
      <c r="C256" s="98"/>
      <c r="D256" s="282"/>
      <c r="E256" s="94"/>
      <c r="F256" s="250"/>
      <c r="G256" s="251"/>
      <c r="H256" s="252">
        <v>2</v>
      </c>
      <c r="I256" s="284">
        <v>2</v>
      </c>
      <c r="J256" s="283">
        <v>8</v>
      </c>
      <c r="K256" s="287"/>
      <c r="L256" s="286"/>
      <c r="M256" s="286"/>
      <c r="N256" s="253" t="s">
        <v>242</v>
      </c>
      <c r="O256" s="241"/>
      <c r="P256" s="236">
        <f>+P257</f>
        <v>3789.79</v>
      </c>
      <c r="Q256" s="285">
        <f>+Q257</f>
        <v>3789.79</v>
      </c>
      <c r="R256" s="288"/>
    </row>
    <row r="257" spans="1:18" ht="23.25">
      <c r="A257" s="101"/>
      <c r="B257" s="282"/>
      <c r="C257" s="98"/>
      <c r="D257" s="282"/>
      <c r="E257" s="94"/>
      <c r="F257" s="250"/>
      <c r="G257" s="251"/>
      <c r="H257" s="255">
        <v>2</v>
      </c>
      <c r="I257" s="287">
        <v>2</v>
      </c>
      <c r="J257" s="286">
        <v>8</v>
      </c>
      <c r="K257" s="287">
        <v>7</v>
      </c>
      <c r="L257" s="286">
        <v>0</v>
      </c>
      <c r="M257" s="286">
        <v>4</v>
      </c>
      <c r="N257" s="256" t="s">
        <v>243</v>
      </c>
      <c r="O257" s="241"/>
      <c r="P257" s="288">
        <v>3789.79</v>
      </c>
      <c r="Q257" s="289">
        <v>3789.79</v>
      </c>
      <c r="R257" s="288"/>
    </row>
    <row r="258" spans="1:18" ht="23.25">
      <c r="A258" s="101"/>
      <c r="B258" s="282"/>
      <c r="C258" s="98"/>
      <c r="D258" s="282"/>
      <c r="E258" s="94"/>
      <c r="F258" s="250"/>
      <c r="G258" s="251"/>
      <c r="H258" s="255"/>
      <c r="I258" s="287"/>
      <c r="J258" s="286"/>
      <c r="K258" s="287"/>
      <c r="L258" s="286"/>
      <c r="M258" s="286"/>
      <c r="N258" s="256"/>
      <c r="O258" s="241"/>
      <c r="P258" s="288"/>
      <c r="Q258" s="289"/>
      <c r="R258" s="288"/>
    </row>
    <row r="259" spans="1:18" ht="23.25">
      <c r="A259" s="101"/>
      <c r="B259" s="282"/>
      <c r="C259" s="98"/>
      <c r="D259" s="282"/>
      <c r="E259" s="94"/>
      <c r="F259" s="250"/>
      <c r="G259" s="251"/>
      <c r="H259" s="255"/>
      <c r="I259" s="287"/>
      <c r="J259" s="286"/>
      <c r="K259" s="287"/>
      <c r="L259" s="286"/>
      <c r="M259" s="286"/>
      <c r="N259" s="256"/>
      <c r="O259" s="241"/>
      <c r="P259" s="236"/>
      <c r="Q259" s="289"/>
      <c r="R259" s="288"/>
    </row>
    <row r="260" spans="1:18" ht="23.25">
      <c r="A260" s="97"/>
      <c r="B260" s="282"/>
      <c r="C260" s="98"/>
      <c r="D260" s="282"/>
      <c r="E260" s="98"/>
      <c r="F260" s="282"/>
      <c r="G260" s="251"/>
      <c r="H260" s="252">
        <v>2</v>
      </c>
      <c r="I260" s="260">
        <v>3</v>
      </c>
      <c r="J260" s="252"/>
      <c r="K260" s="253"/>
      <c r="L260" s="252"/>
      <c r="M260" s="253"/>
      <c r="N260" s="260" t="s">
        <v>108</v>
      </c>
      <c r="O260" s="241">
        <f>+P260-Q260</f>
        <v>8903.859999999986</v>
      </c>
      <c r="P260" s="236">
        <f>+P263+P267+P272+P279</f>
        <v>209870.66999999998</v>
      </c>
      <c r="Q260" s="285">
        <f>+Q263+Q267+Q272+Q279</f>
        <v>200966.81</v>
      </c>
      <c r="R260" s="288"/>
    </row>
    <row r="261" spans="1:18" ht="23.25">
      <c r="A261" s="97"/>
      <c r="B261" s="282"/>
      <c r="C261" s="98"/>
      <c r="D261" s="282"/>
      <c r="E261" s="98"/>
      <c r="F261" s="282"/>
      <c r="G261" s="251"/>
      <c r="H261" s="252"/>
      <c r="I261" s="253"/>
      <c r="J261" s="252"/>
      <c r="K261" s="253"/>
      <c r="L261" s="252"/>
      <c r="M261" s="252"/>
      <c r="N261" s="253"/>
      <c r="O261" s="241"/>
      <c r="P261" s="236"/>
      <c r="Q261" s="285"/>
      <c r="R261" s="288"/>
    </row>
    <row r="262" spans="1:18" ht="23.25">
      <c r="A262" s="97"/>
      <c r="B262" s="250"/>
      <c r="C262" s="94"/>
      <c r="D262" s="250"/>
      <c r="E262" s="94"/>
      <c r="F262" s="250"/>
      <c r="G262" s="251"/>
      <c r="H262" s="255"/>
      <c r="I262" s="256"/>
      <c r="J262" s="255"/>
      <c r="K262" s="256"/>
      <c r="L262" s="255"/>
      <c r="M262" s="252"/>
      <c r="N262" s="256"/>
      <c r="O262" s="241"/>
      <c r="P262" s="288"/>
      <c r="Q262" s="289"/>
      <c r="R262" s="288"/>
    </row>
    <row r="263" spans="1:18" ht="23.25">
      <c r="A263" s="97"/>
      <c r="B263" s="250"/>
      <c r="C263" s="94"/>
      <c r="D263" s="282"/>
      <c r="E263" s="94"/>
      <c r="F263" s="250"/>
      <c r="G263" s="252"/>
      <c r="H263" s="252">
        <v>2</v>
      </c>
      <c r="I263" s="253">
        <v>3</v>
      </c>
      <c r="J263" s="252">
        <v>3</v>
      </c>
      <c r="K263" s="256"/>
      <c r="L263" s="255"/>
      <c r="M263" s="252"/>
      <c r="N263" s="252" t="s">
        <v>196</v>
      </c>
      <c r="O263" s="241"/>
      <c r="P263" s="236">
        <f>+P264</f>
        <v>99574.83</v>
      </c>
      <c r="Q263" s="285">
        <f>+Q264</f>
        <v>93098.93</v>
      </c>
      <c r="R263" s="288"/>
    </row>
    <row r="264" spans="1:18" ht="23.25">
      <c r="A264" s="97"/>
      <c r="B264" s="250"/>
      <c r="C264" s="94"/>
      <c r="D264" s="282"/>
      <c r="E264" s="94"/>
      <c r="F264" s="250"/>
      <c r="G264" s="253"/>
      <c r="H264" s="255">
        <v>2</v>
      </c>
      <c r="I264" s="256">
        <v>3</v>
      </c>
      <c r="J264" s="255">
        <v>3</v>
      </c>
      <c r="K264" s="256">
        <v>2</v>
      </c>
      <c r="L264" s="255">
        <v>0</v>
      </c>
      <c r="M264" s="255">
        <v>1</v>
      </c>
      <c r="N264" s="256" t="s">
        <v>197</v>
      </c>
      <c r="O264" s="241"/>
      <c r="P264" s="288">
        <f>36385.83+63189</f>
        <v>99574.83</v>
      </c>
      <c r="Q264" s="289">
        <f>36385.83+56713.1</f>
        <v>93098.93</v>
      </c>
      <c r="R264" s="288"/>
    </row>
    <row r="265" spans="1:18" ht="23.25">
      <c r="A265" s="97"/>
      <c r="B265" s="250"/>
      <c r="C265" s="94"/>
      <c r="D265" s="282"/>
      <c r="E265" s="94"/>
      <c r="F265" s="250"/>
      <c r="G265" s="253"/>
      <c r="H265" s="255"/>
      <c r="I265" s="256"/>
      <c r="J265" s="255"/>
      <c r="K265" s="256"/>
      <c r="L265" s="255"/>
      <c r="M265" s="255"/>
      <c r="N265" s="256"/>
      <c r="O265" s="241"/>
      <c r="P265" s="288"/>
      <c r="Q265" s="289"/>
      <c r="R265" s="288"/>
    </row>
    <row r="266" spans="1:18" ht="23.25">
      <c r="A266" s="97"/>
      <c r="B266" s="250"/>
      <c r="C266" s="94"/>
      <c r="D266" s="282"/>
      <c r="E266" s="94"/>
      <c r="F266" s="250"/>
      <c r="G266" s="253"/>
      <c r="H266" s="255"/>
      <c r="I266" s="256"/>
      <c r="J266" s="255"/>
      <c r="K266" s="256"/>
      <c r="L266" s="255"/>
      <c r="M266" s="255"/>
      <c r="N266" s="256"/>
      <c r="O266" s="241"/>
      <c r="P266" s="288"/>
      <c r="Q266" s="289"/>
      <c r="R266" s="288"/>
    </row>
    <row r="267" spans="1:18" ht="23.25">
      <c r="A267" s="97"/>
      <c r="B267" s="250"/>
      <c r="C267" s="94"/>
      <c r="D267" s="282"/>
      <c r="E267" s="94"/>
      <c r="F267" s="250"/>
      <c r="G267" s="253"/>
      <c r="H267" s="252">
        <v>2</v>
      </c>
      <c r="I267" s="253">
        <v>3</v>
      </c>
      <c r="J267" s="252">
        <v>6</v>
      </c>
      <c r="K267" s="253"/>
      <c r="L267" s="252"/>
      <c r="M267" s="252"/>
      <c r="N267" s="253" t="s">
        <v>208</v>
      </c>
      <c r="O267" s="241"/>
      <c r="P267" s="285">
        <f>+P268+P269</f>
        <v>39157.57</v>
      </c>
      <c r="Q267" s="285">
        <f>+Q268+Q269</f>
        <v>39157.57</v>
      </c>
      <c r="R267" s="288"/>
    </row>
    <row r="268" spans="1:18" ht="23.25">
      <c r="A268" s="97"/>
      <c r="B268" s="250"/>
      <c r="C268" s="94"/>
      <c r="D268" s="282"/>
      <c r="E268" s="94"/>
      <c r="F268" s="250"/>
      <c r="G268" s="253"/>
      <c r="H268" s="255">
        <v>2</v>
      </c>
      <c r="I268" s="256">
        <v>3</v>
      </c>
      <c r="J268" s="255">
        <v>6</v>
      </c>
      <c r="K268" s="256">
        <v>3</v>
      </c>
      <c r="L268" s="255">
        <v>0</v>
      </c>
      <c r="M268" s="255">
        <v>2</v>
      </c>
      <c r="N268" s="256" t="s">
        <v>232</v>
      </c>
      <c r="O268" s="239"/>
      <c r="P268" s="288">
        <v>17364.79</v>
      </c>
      <c r="Q268" s="289">
        <v>17364.79</v>
      </c>
      <c r="R268" s="288"/>
    </row>
    <row r="269" spans="1:18" ht="24.75" customHeight="1">
      <c r="A269" s="97"/>
      <c r="B269" s="250"/>
      <c r="C269" s="94"/>
      <c r="D269" s="282"/>
      <c r="E269" s="94"/>
      <c r="F269" s="250"/>
      <c r="G269" s="253"/>
      <c r="H269" s="255">
        <v>2</v>
      </c>
      <c r="I269" s="256">
        <v>3</v>
      </c>
      <c r="J269" s="255">
        <v>6</v>
      </c>
      <c r="K269" s="256">
        <v>3</v>
      </c>
      <c r="L269" s="255">
        <v>0</v>
      </c>
      <c r="M269" s="255">
        <v>1</v>
      </c>
      <c r="N269" s="256" t="s">
        <v>229</v>
      </c>
      <c r="O269" s="241"/>
      <c r="P269" s="288">
        <v>21792.78</v>
      </c>
      <c r="Q269" s="289">
        <v>21792.78</v>
      </c>
      <c r="R269" s="288"/>
    </row>
    <row r="270" spans="1:18" ht="24.75" customHeight="1">
      <c r="A270" s="97"/>
      <c r="B270" s="250"/>
      <c r="C270" s="94"/>
      <c r="D270" s="282"/>
      <c r="E270" s="94"/>
      <c r="F270" s="250"/>
      <c r="G270" s="253"/>
      <c r="H270" s="255"/>
      <c r="I270" s="256"/>
      <c r="J270" s="255"/>
      <c r="K270" s="256"/>
      <c r="L270" s="255"/>
      <c r="M270" s="255"/>
      <c r="N270" s="256"/>
      <c r="O270" s="241"/>
      <c r="P270" s="288"/>
      <c r="Q270" s="289"/>
      <c r="R270" s="288"/>
    </row>
    <row r="271" spans="1:18" ht="23.25">
      <c r="A271" s="97"/>
      <c r="B271" s="250"/>
      <c r="C271" s="94"/>
      <c r="D271" s="282"/>
      <c r="E271" s="94"/>
      <c r="F271" s="250"/>
      <c r="G271" s="253"/>
      <c r="H271" s="252"/>
      <c r="I271" s="253"/>
      <c r="J271" s="252"/>
      <c r="K271" s="256"/>
      <c r="L271" s="255"/>
      <c r="M271" s="252"/>
      <c r="N271" s="253"/>
      <c r="O271" s="241"/>
      <c r="P271" s="288"/>
      <c r="Q271" s="289"/>
      <c r="R271" s="288"/>
    </row>
    <row r="272" spans="1:18" ht="23.25">
      <c r="A272" s="97"/>
      <c r="B272" s="250"/>
      <c r="C272" s="94"/>
      <c r="D272" s="282"/>
      <c r="E272" s="94"/>
      <c r="F272" s="250"/>
      <c r="G272" s="251"/>
      <c r="H272" s="252">
        <v>2</v>
      </c>
      <c r="I272" s="260">
        <v>3</v>
      </c>
      <c r="J272" s="252">
        <v>7</v>
      </c>
      <c r="K272" s="256"/>
      <c r="L272" s="255"/>
      <c r="M272" s="255"/>
      <c r="N272" s="253" t="s">
        <v>153</v>
      </c>
      <c r="O272" s="241"/>
      <c r="P272" s="285">
        <f>+P273+P274+P275+P276+P277</f>
        <v>23922.07</v>
      </c>
      <c r="Q272" s="285">
        <f>+Q273+Q274+Q275+Q276+Q277</f>
        <v>22438.11</v>
      </c>
      <c r="R272" s="236"/>
    </row>
    <row r="273" spans="1:18" ht="23.25">
      <c r="A273" s="97"/>
      <c r="B273" s="250"/>
      <c r="C273" s="94"/>
      <c r="D273" s="282"/>
      <c r="E273" s="94"/>
      <c r="F273" s="250"/>
      <c r="G273" s="251">
        <v>9995</v>
      </c>
      <c r="H273" s="255">
        <v>2</v>
      </c>
      <c r="I273" s="261">
        <v>3</v>
      </c>
      <c r="J273" s="255">
        <v>7</v>
      </c>
      <c r="K273" s="256">
        <v>1</v>
      </c>
      <c r="L273" s="255">
        <v>0</v>
      </c>
      <c r="M273" s="255">
        <v>1</v>
      </c>
      <c r="N273" s="256" t="s">
        <v>187</v>
      </c>
      <c r="O273" s="241"/>
      <c r="P273" s="288">
        <v>11589.79</v>
      </c>
      <c r="Q273" s="289">
        <v>11589.79</v>
      </c>
      <c r="R273" s="235"/>
    </row>
    <row r="274" spans="1:18" ht="23.25">
      <c r="A274" s="97"/>
      <c r="B274" s="250"/>
      <c r="C274" s="94"/>
      <c r="D274" s="282"/>
      <c r="E274" s="94"/>
      <c r="F274" s="250"/>
      <c r="G274" s="251"/>
      <c r="H274" s="255">
        <v>2</v>
      </c>
      <c r="I274" s="256">
        <v>3</v>
      </c>
      <c r="J274" s="255">
        <v>7</v>
      </c>
      <c r="K274" s="256">
        <v>1</v>
      </c>
      <c r="L274" s="255">
        <v>0</v>
      </c>
      <c r="M274" s="255">
        <v>4</v>
      </c>
      <c r="N274" s="256" t="s">
        <v>266</v>
      </c>
      <c r="O274" s="241"/>
      <c r="P274" s="288">
        <f>500+3000+500</f>
        <v>4000</v>
      </c>
      <c r="Q274" s="289">
        <f>500+3000+500</f>
        <v>4000</v>
      </c>
      <c r="R274" s="235"/>
    </row>
    <row r="275" spans="1:18" ht="23.25">
      <c r="A275" s="97"/>
      <c r="B275" s="250"/>
      <c r="C275" s="94"/>
      <c r="D275" s="282"/>
      <c r="E275" s="94"/>
      <c r="F275" s="250"/>
      <c r="G275" s="251"/>
      <c r="H275" s="255">
        <v>2</v>
      </c>
      <c r="I275" s="256">
        <v>3</v>
      </c>
      <c r="J275" s="255">
        <v>7</v>
      </c>
      <c r="K275" s="256">
        <v>2</v>
      </c>
      <c r="L275" s="255">
        <v>0</v>
      </c>
      <c r="M275" s="255">
        <v>3</v>
      </c>
      <c r="N275" s="256" t="s">
        <v>271</v>
      </c>
      <c r="O275" s="241"/>
      <c r="P275" s="288">
        <v>1293.28</v>
      </c>
      <c r="Q275" s="289"/>
      <c r="R275" s="235"/>
    </row>
    <row r="276" spans="1:18" ht="23.25">
      <c r="A276" s="97"/>
      <c r="B276" s="250"/>
      <c r="C276" s="94"/>
      <c r="D276" s="282"/>
      <c r="E276" s="94"/>
      <c r="F276" s="250"/>
      <c r="G276" s="251"/>
      <c r="H276" s="255">
        <v>2</v>
      </c>
      <c r="I276" s="256">
        <v>3</v>
      </c>
      <c r="J276" s="255">
        <v>7</v>
      </c>
      <c r="K276" s="256">
        <v>2</v>
      </c>
      <c r="L276" s="255">
        <v>0</v>
      </c>
      <c r="M276" s="255">
        <v>5</v>
      </c>
      <c r="N276" s="256" t="s">
        <v>233</v>
      </c>
      <c r="O276" s="241"/>
      <c r="P276" s="288">
        <f>4100+199+2200</f>
        <v>6499</v>
      </c>
      <c r="Q276" s="289">
        <f>3909.32+199+2200</f>
        <v>6308.32</v>
      </c>
      <c r="R276" s="235"/>
    </row>
    <row r="277" spans="1:18" ht="23.25">
      <c r="A277" s="97"/>
      <c r="B277" s="250"/>
      <c r="C277" s="94"/>
      <c r="D277" s="282"/>
      <c r="E277" s="94"/>
      <c r="F277" s="250"/>
      <c r="G277" s="251"/>
      <c r="H277" s="255">
        <v>2</v>
      </c>
      <c r="I277" s="256">
        <v>3</v>
      </c>
      <c r="J277" s="255">
        <v>7</v>
      </c>
      <c r="K277" s="256">
        <v>2</v>
      </c>
      <c r="L277" s="255">
        <v>0</v>
      </c>
      <c r="M277" s="255">
        <v>6</v>
      </c>
      <c r="N277" s="256" t="s">
        <v>234</v>
      </c>
      <c r="O277" s="241"/>
      <c r="P277" s="288">
        <v>540</v>
      </c>
      <c r="Q277" s="289">
        <v>540</v>
      </c>
      <c r="R277" s="235"/>
    </row>
    <row r="278" spans="1:18" ht="23.25">
      <c r="A278" s="97"/>
      <c r="B278" s="250"/>
      <c r="C278" s="94"/>
      <c r="D278" s="282"/>
      <c r="E278" s="94"/>
      <c r="F278" s="250"/>
      <c r="G278" s="251"/>
      <c r="H278" s="255"/>
      <c r="I278" s="256"/>
      <c r="J278" s="255"/>
      <c r="K278" s="256"/>
      <c r="L278" s="255"/>
      <c r="M278" s="255"/>
      <c r="N278" s="256"/>
      <c r="O278" s="241"/>
      <c r="P278" s="288"/>
      <c r="Q278" s="289"/>
      <c r="R278" s="288"/>
    </row>
    <row r="279" spans="1:18" ht="23.25">
      <c r="A279" s="97"/>
      <c r="B279" s="250"/>
      <c r="C279" s="94"/>
      <c r="D279" s="282"/>
      <c r="E279" s="94"/>
      <c r="F279" s="250"/>
      <c r="G279" s="251"/>
      <c r="H279" s="252">
        <v>2</v>
      </c>
      <c r="I279" s="253">
        <v>3</v>
      </c>
      <c r="J279" s="252">
        <v>9</v>
      </c>
      <c r="K279" s="256"/>
      <c r="L279" s="255"/>
      <c r="M279" s="255"/>
      <c r="N279" s="253" t="s">
        <v>145</v>
      </c>
      <c r="O279" s="241"/>
      <c r="P279" s="285">
        <f>+P280+P281+P282</f>
        <v>47216.2</v>
      </c>
      <c r="Q279" s="285">
        <f>+Q280+Q281+Q282</f>
        <v>46272.2</v>
      </c>
      <c r="R279" s="288"/>
    </row>
    <row r="280" spans="1:18" ht="23.25">
      <c r="A280" s="97"/>
      <c r="B280" s="250"/>
      <c r="C280" s="94"/>
      <c r="D280" s="282"/>
      <c r="E280" s="94"/>
      <c r="F280" s="250"/>
      <c r="G280" s="251"/>
      <c r="H280" s="255">
        <v>2</v>
      </c>
      <c r="I280" s="256">
        <v>3</v>
      </c>
      <c r="J280" s="255">
        <v>9</v>
      </c>
      <c r="K280" s="256">
        <v>1</v>
      </c>
      <c r="L280" s="255">
        <v>0</v>
      </c>
      <c r="M280" s="255">
        <v>1</v>
      </c>
      <c r="N280" s="256" t="s">
        <v>272</v>
      </c>
      <c r="O280" s="241"/>
      <c r="P280" s="288">
        <v>944</v>
      </c>
      <c r="Q280" s="289"/>
      <c r="R280" s="288"/>
    </row>
    <row r="281" spans="1:18" ht="23.25">
      <c r="A281" s="97"/>
      <c r="B281" s="250"/>
      <c r="C281" s="94"/>
      <c r="D281" s="282"/>
      <c r="E281" s="94"/>
      <c r="F281" s="250"/>
      <c r="G281" s="251">
        <v>9995</v>
      </c>
      <c r="H281" s="255">
        <v>2</v>
      </c>
      <c r="I281" s="256">
        <v>3</v>
      </c>
      <c r="J281" s="255">
        <v>9</v>
      </c>
      <c r="K281" s="256">
        <v>2</v>
      </c>
      <c r="L281" s="255">
        <v>0</v>
      </c>
      <c r="M281" s="255">
        <v>1</v>
      </c>
      <c r="N281" s="256" t="s">
        <v>181</v>
      </c>
      <c r="O281" s="241"/>
      <c r="P281" s="288">
        <v>36015.31</v>
      </c>
      <c r="Q281" s="289">
        <v>36015.31</v>
      </c>
      <c r="R281" s="288"/>
    </row>
    <row r="282" spans="1:18" ht="23.25">
      <c r="A282" s="97"/>
      <c r="B282" s="250"/>
      <c r="C282" s="94"/>
      <c r="D282" s="282"/>
      <c r="E282" s="94"/>
      <c r="F282" s="250"/>
      <c r="G282" s="251"/>
      <c r="H282" s="255">
        <v>2</v>
      </c>
      <c r="I282" s="256">
        <v>3</v>
      </c>
      <c r="J282" s="255">
        <v>9</v>
      </c>
      <c r="K282" s="256">
        <v>6</v>
      </c>
      <c r="L282" s="255">
        <v>0</v>
      </c>
      <c r="M282" s="255">
        <v>1</v>
      </c>
      <c r="N282" s="256" t="s">
        <v>249</v>
      </c>
      <c r="O282" s="241"/>
      <c r="P282" s="288">
        <v>10256.89</v>
      </c>
      <c r="Q282" s="289">
        <v>10256.89</v>
      </c>
      <c r="R282" s="288"/>
    </row>
    <row r="283" spans="1:18" ht="23.25">
      <c r="A283" s="97"/>
      <c r="B283" s="250"/>
      <c r="C283" s="94"/>
      <c r="D283" s="282"/>
      <c r="E283" s="94"/>
      <c r="F283" s="250"/>
      <c r="G283" s="251"/>
      <c r="H283" s="255"/>
      <c r="I283" s="256"/>
      <c r="J283" s="255"/>
      <c r="K283" s="256"/>
      <c r="L283" s="255"/>
      <c r="M283" s="255"/>
      <c r="N283" s="256"/>
      <c r="O283" s="241"/>
      <c r="P283" s="288"/>
      <c r="Q283" s="289"/>
      <c r="R283" s="288"/>
    </row>
    <row r="284" spans="1:18" ht="23.25">
      <c r="A284" s="97"/>
      <c r="B284" s="250"/>
      <c r="C284" s="94"/>
      <c r="D284" s="282"/>
      <c r="E284" s="94"/>
      <c r="F284" s="250"/>
      <c r="G284" s="251"/>
      <c r="H284" s="255"/>
      <c r="I284" s="256"/>
      <c r="J284" s="255"/>
      <c r="K284" s="256"/>
      <c r="L284" s="255"/>
      <c r="M284" s="255"/>
      <c r="N284" s="256"/>
      <c r="O284" s="241"/>
      <c r="P284" s="288"/>
      <c r="Q284" s="289"/>
      <c r="R284" s="288"/>
    </row>
    <row r="285" spans="1:18" ht="23.25">
      <c r="A285" s="97"/>
      <c r="B285" s="250"/>
      <c r="C285" s="94"/>
      <c r="D285" s="282"/>
      <c r="E285" s="94"/>
      <c r="F285" s="250"/>
      <c r="G285" s="251"/>
      <c r="H285" s="252">
        <v>2</v>
      </c>
      <c r="I285" s="253">
        <v>6</v>
      </c>
      <c r="J285" s="252"/>
      <c r="K285" s="253"/>
      <c r="L285" s="252"/>
      <c r="M285" s="252"/>
      <c r="N285" s="253" t="s">
        <v>209</v>
      </c>
      <c r="O285" s="241">
        <f>+P285-Q285</f>
        <v>414695.42000000004</v>
      </c>
      <c r="P285" s="236">
        <f>+P288</f>
        <v>575211.52</v>
      </c>
      <c r="Q285" s="285">
        <f>+Q288</f>
        <v>160516.1</v>
      </c>
      <c r="R285" s="288"/>
    </row>
    <row r="286" spans="1:18" ht="23.25">
      <c r="A286" s="97"/>
      <c r="B286" s="250"/>
      <c r="C286" s="94"/>
      <c r="D286" s="282"/>
      <c r="E286" s="94"/>
      <c r="F286" s="250"/>
      <c r="G286" s="251"/>
      <c r="H286" s="252"/>
      <c r="I286" s="253"/>
      <c r="J286" s="252"/>
      <c r="K286" s="253"/>
      <c r="L286" s="252"/>
      <c r="M286" s="252"/>
      <c r="N286" s="253"/>
      <c r="O286" s="241"/>
      <c r="P286" s="236"/>
      <c r="Q286" s="285"/>
      <c r="R286" s="288"/>
    </row>
    <row r="287" spans="1:18" ht="23.25">
      <c r="A287" s="97"/>
      <c r="B287" s="250"/>
      <c r="C287" s="94"/>
      <c r="D287" s="282"/>
      <c r="E287" s="94"/>
      <c r="F287" s="250"/>
      <c r="G287" s="251"/>
      <c r="H287" s="252"/>
      <c r="I287" s="253"/>
      <c r="J287" s="252"/>
      <c r="K287" s="253"/>
      <c r="L287" s="252"/>
      <c r="M287" s="252"/>
      <c r="N287" s="253"/>
      <c r="O287" s="241"/>
      <c r="P287" s="236"/>
      <c r="Q287" s="285"/>
      <c r="R287" s="288"/>
    </row>
    <row r="288" spans="1:18" ht="26.25">
      <c r="A288" s="97"/>
      <c r="B288" s="250"/>
      <c r="C288" s="94"/>
      <c r="D288" s="282"/>
      <c r="E288" s="94"/>
      <c r="F288" s="250"/>
      <c r="G288" s="251"/>
      <c r="H288" s="252">
        <v>2</v>
      </c>
      <c r="I288" s="253">
        <v>6</v>
      </c>
      <c r="J288" s="252">
        <v>1</v>
      </c>
      <c r="K288" s="253"/>
      <c r="L288" s="252"/>
      <c r="M288" s="252"/>
      <c r="N288" s="432" t="s">
        <v>182</v>
      </c>
      <c r="O288" s="241"/>
      <c r="P288" s="236">
        <f>+P289+P290+P291+P292</f>
        <v>575211.52</v>
      </c>
      <c r="Q288" s="285">
        <f>+Q289+Q290+Q291+Q292</f>
        <v>160516.1</v>
      </c>
      <c r="R288" s="288"/>
    </row>
    <row r="289" spans="1:18" ht="23.25">
      <c r="A289" s="97"/>
      <c r="B289" s="250"/>
      <c r="C289" s="94"/>
      <c r="D289" s="282"/>
      <c r="E289" s="94"/>
      <c r="F289" s="250"/>
      <c r="G289" s="251"/>
      <c r="H289" s="255">
        <v>2</v>
      </c>
      <c r="I289" s="256">
        <v>6</v>
      </c>
      <c r="J289" s="255">
        <v>2</v>
      </c>
      <c r="K289" s="256">
        <v>3</v>
      </c>
      <c r="L289" s="255">
        <v>0</v>
      </c>
      <c r="M289" s="255">
        <v>1</v>
      </c>
      <c r="N289" s="256" t="s">
        <v>246</v>
      </c>
      <c r="O289" s="241"/>
      <c r="P289" s="288">
        <v>133727.04</v>
      </c>
      <c r="Q289" s="289"/>
      <c r="R289" s="288"/>
    </row>
    <row r="290" spans="1:18" ht="23.25">
      <c r="A290" s="97"/>
      <c r="B290" s="250"/>
      <c r="C290" s="94"/>
      <c r="D290" s="282"/>
      <c r="E290" s="94"/>
      <c r="F290" s="250"/>
      <c r="G290" s="251"/>
      <c r="H290" s="255">
        <v>2</v>
      </c>
      <c r="I290" s="256">
        <v>6</v>
      </c>
      <c r="J290" s="255">
        <v>4</v>
      </c>
      <c r="K290" s="256">
        <v>8</v>
      </c>
      <c r="L290" s="255">
        <v>0</v>
      </c>
      <c r="M290" s="255">
        <v>1</v>
      </c>
      <c r="N290" s="256" t="s">
        <v>253</v>
      </c>
      <c r="O290" s="241"/>
      <c r="P290" s="288">
        <f>140662.51+133727.04</f>
        <v>274389.55000000005</v>
      </c>
      <c r="Q290" s="289">
        <v>135043.22</v>
      </c>
      <c r="R290" s="288"/>
    </row>
    <row r="291" spans="1:18" ht="23.25">
      <c r="A291" s="97"/>
      <c r="B291" s="250"/>
      <c r="C291" s="94"/>
      <c r="D291" s="282"/>
      <c r="E291" s="94"/>
      <c r="F291" s="250"/>
      <c r="G291" s="251"/>
      <c r="H291" s="255">
        <v>2</v>
      </c>
      <c r="I291" s="256">
        <v>6</v>
      </c>
      <c r="J291" s="255">
        <v>5</v>
      </c>
      <c r="K291" s="256">
        <v>4</v>
      </c>
      <c r="L291" s="255">
        <v>0</v>
      </c>
      <c r="M291" s="255">
        <v>1</v>
      </c>
      <c r="N291" s="256" t="s">
        <v>244</v>
      </c>
      <c r="O291" s="241"/>
      <c r="P291" s="288">
        <v>26600</v>
      </c>
      <c r="Q291" s="289">
        <v>25472.88</v>
      </c>
      <c r="R291" s="288"/>
    </row>
    <row r="292" spans="1:18" ht="24" thickBot="1">
      <c r="A292" s="97"/>
      <c r="B292" s="250"/>
      <c r="C292" s="94"/>
      <c r="D292" s="282"/>
      <c r="E292" s="94"/>
      <c r="F292" s="250"/>
      <c r="G292" s="251"/>
      <c r="H292" s="255">
        <v>2</v>
      </c>
      <c r="I292" s="255">
        <v>6</v>
      </c>
      <c r="J292" s="256">
        <v>6</v>
      </c>
      <c r="K292" s="255">
        <v>2</v>
      </c>
      <c r="L292" s="255">
        <v>0</v>
      </c>
      <c r="M292" s="255">
        <v>1</v>
      </c>
      <c r="N292" s="256" t="s">
        <v>247</v>
      </c>
      <c r="O292" s="241"/>
      <c r="P292" s="288">
        <f>57260.68+83234.25</f>
        <v>140494.93</v>
      </c>
      <c r="Q292" s="289"/>
      <c r="R292" s="288"/>
    </row>
    <row r="293" spans="1:18" ht="24" thickBot="1">
      <c r="A293" s="475"/>
      <c r="B293" s="476"/>
      <c r="C293" s="476"/>
      <c r="D293" s="476"/>
      <c r="E293" s="476"/>
      <c r="F293" s="476"/>
      <c r="G293" s="476"/>
      <c r="H293" s="476"/>
      <c r="I293" s="476"/>
      <c r="J293" s="476"/>
      <c r="K293" s="476"/>
      <c r="L293" s="506"/>
      <c r="M293" s="266"/>
      <c r="N293" s="290" t="s">
        <v>136</v>
      </c>
      <c r="O293" s="291">
        <f>+O232+O240+O260+O285</f>
        <v>442917.3900000001</v>
      </c>
      <c r="P293" s="292">
        <f>+P232+P240+P260+P285</f>
        <v>2382473.42</v>
      </c>
      <c r="Q293" s="292">
        <f>+Q232+Q240+Q260+Q285</f>
        <v>1939556.03</v>
      </c>
      <c r="R293" s="140"/>
    </row>
    <row r="294" spans="1:18" ht="23.2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236"/>
      <c r="P294" s="236"/>
      <c r="Q294" s="236"/>
      <c r="R294" s="236"/>
    </row>
    <row r="295" spans="1:18" ht="26.2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236"/>
      <c r="P295" s="236"/>
      <c r="Q295" s="293"/>
      <c r="R295" s="293"/>
    </row>
    <row r="296" spans="1:18" ht="23.2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139"/>
      <c r="P296" s="236"/>
      <c r="Q296" s="236"/>
      <c r="R296" s="236"/>
    </row>
    <row r="297" spans="1:18" ht="23.25">
      <c r="A297" s="114"/>
      <c r="B297" s="114"/>
      <c r="C297" s="114"/>
      <c r="D297" s="114"/>
      <c r="E297" s="114"/>
      <c r="F297" s="115"/>
      <c r="G297" s="115"/>
      <c r="H297" s="115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</row>
    <row r="298" spans="1:18" ht="23.25">
      <c r="A298" s="92"/>
      <c r="B298" s="92"/>
      <c r="C298" s="92"/>
      <c r="D298" s="92"/>
      <c r="E298" s="92"/>
      <c r="F298" s="92"/>
      <c r="G298" s="92"/>
      <c r="H298" s="93"/>
      <c r="I298" s="94"/>
      <c r="J298" s="94"/>
      <c r="K298" s="94"/>
      <c r="L298" s="94"/>
      <c r="M298" s="94"/>
      <c r="N298" s="93"/>
      <c r="O298" s="93"/>
      <c r="P298" s="95"/>
      <c r="Q298" s="96"/>
      <c r="R298" s="140"/>
    </row>
    <row r="299" spans="1:18" ht="23.25">
      <c r="A299" s="458" t="s">
        <v>120</v>
      </c>
      <c r="B299" s="458"/>
      <c r="C299" s="458"/>
      <c r="D299" s="458"/>
      <c r="E299" s="458"/>
      <c r="F299" s="458"/>
      <c r="G299" s="458"/>
      <c r="H299" s="458"/>
      <c r="I299" s="458"/>
      <c r="J299" s="94"/>
      <c r="K299" s="94"/>
      <c r="L299" s="94"/>
      <c r="M299" s="94"/>
      <c r="N299" s="98" t="s">
        <v>121</v>
      </c>
      <c r="O299" s="459" t="s">
        <v>97</v>
      </c>
      <c r="P299" s="459"/>
      <c r="Q299" s="459"/>
      <c r="R299" s="114"/>
    </row>
    <row r="300" spans="1:18" ht="20.25">
      <c r="A300" s="294"/>
      <c r="B300" s="294"/>
      <c r="C300" s="294"/>
      <c r="D300" s="294"/>
      <c r="E300" s="294"/>
      <c r="F300" s="294"/>
      <c r="G300" s="294"/>
      <c r="H300" s="294"/>
      <c r="I300" s="294"/>
      <c r="J300" s="294"/>
      <c r="K300" s="294"/>
      <c r="L300" s="294"/>
      <c r="M300" s="294"/>
      <c r="N300" s="294"/>
      <c r="O300" s="295"/>
      <c r="P300" s="296"/>
      <c r="Q300" s="296"/>
      <c r="R300" s="296"/>
    </row>
    <row r="301" spans="1:18" ht="20.25">
      <c r="A301" s="297"/>
      <c r="B301" s="297"/>
      <c r="C301" s="297"/>
      <c r="D301" s="297"/>
      <c r="E301" s="297"/>
      <c r="F301" s="298"/>
      <c r="G301" s="298"/>
      <c r="H301" s="298"/>
      <c r="I301" s="297"/>
      <c r="J301" s="297"/>
      <c r="K301" s="297"/>
      <c r="L301" s="297"/>
      <c r="M301" s="297"/>
      <c r="N301" s="297"/>
      <c r="O301" s="297"/>
      <c r="P301" s="297"/>
      <c r="Q301" s="297"/>
      <c r="R301" s="297"/>
    </row>
    <row r="302" spans="1:18" ht="20.25">
      <c r="A302" s="297"/>
      <c r="B302" s="297"/>
      <c r="C302" s="297"/>
      <c r="D302" s="297"/>
      <c r="E302" s="297"/>
      <c r="F302" s="298"/>
      <c r="G302" s="298"/>
      <c r="H302" s="298"/>
      <c r="I302" s="297"/>
      <c r="J302" s="297"/>
      <c r="K302" s="297"/>
      <c r="L302" s="297"/>
      <c r="M302" s="297"/>
      <c r="N302" s="297"/>
      <c r="O302" s="297"/>
      <c r="P302" s="297"/>
      <c r="Q302" s="297"/>
      <c r="R302" s="297"/>
    </row>
    <row r="303" spans="1:18" ht="20.25">
      <c r="A303" s="297"/>
      <c r="B303" s="297"/>
      <c r="C303" s="297"/>
      <c r="D303" s="297"/>
      <c r="E303" s="297"/>
      <c r="F303" s="298"/>
      <c r="G303" s="298"/>
      <c r="H303" s="298"/>
      <c r="I303" s="297"/>
      <c r="J303" s="297"/>
      <c r="K303" s="297"/>
      <c r="L303" s="297"/>
      <c r="M303" s="297"/>
      <c r="N303" s="297"/>
      <c r="O303" s="297"/>
      <c r="P303" s="297"/>
      <c r="Q303" s="297"/>
      <c r="R303" s="297"/>
    </row>
    <row r="304" spans="1:18" ht="20.25">
      <c r="A304" s="297"/>
      <c r="B304" s="297"/>
      <c r="C304" s="297"/>
      <c r="D304" s="297"/>
      <c r="E304" s="297"/>
      <c r="F304" s="298"/>
      <c r="G304" s="298"/>
      <c r="H304" s="298"/>
      <c r="I304" s="297"/>
      <c r="J304" s="297"/>
      <c r="K304" s="297"/>
      <c r="L304" s="297"/>
      <c r="M304" s="297"/>
      <c r="N304" s="297"/>
      <c r="O304" s="297"/>
      <c r="P304" s="297"/>
      <c r="Q304" s="297"/>
      <c r="R304" s="297"/>
    </row>
    <row r="305" spans="1:18" ht="20.25">
      <c r="A305" s="297"/>
      <c r="B305" s="297"/>
      <c r="C305" s="297"/>
      <c r="D305" s="297"/>
      <c r="E305" s="297"/>
      <c r="F305" s="298"/>
      <c r="G305" s="298"/>
      <c r="H305" s="298"/>
      <c r="I305" s="297"/>
      <c r="J305" s="297"/>
      <c r="K305" s="297"/>
      <c r="L305" s="297"/>
      <c r="M305" s="297"/>
      <c r="N305" s="297"/>
      <c r="O305" s="297"/>
      <c r="P305" s="297"/>
      <c r="Q305" s="297"/>
      <c r="R305" s="297"/>
    </row>
    <row r="306" spans="1:18" ht="20.25">
      <c r="A306" s="297"/>
      <c r="B306" s="297"/>
      <c r="C306" s="297"/>
      <c r="D306" s="297"/>
      <c r="E306" s="297"/>
      <c r="F306" s="298"/>
      <c r="G306" s="298"/>
      <c r="H306" s="298"/>
      <c r="I306" s="297"/>
      <c r="J306" s="297"/>
      <c r="K306" s="297"/>
      <c r="L306" s="297"/>
      <c r="M306" s="297"/>
      <c r="N306" s="297"/>
      <c r="O306" s="297"/>
      <c r="P306" s="297"/>
      <c r="Q306" s="297"/>
      <c r="R306" s="297"/>
    </row>
    <row r="307" spans="1:18" ht="20.25">
      <c r="A307" s="297"/>
      <c r="B307" s="297"/>
      <c r="C307" s="297"/>
      <c r="D307" s="297"/>
      <c r="E307" s="297"/>
      <c r="F307" s="298"/>
      <c r="G307" s="298"/>
      <c r="H307" s="298"/>
      <c r="I307" s="297"/>
      <c r="J307" s="297"/>
      <c r="K307" s="297"/>
      <c r="L307" s="297"/>
      <c r="M307" s="297"/>
      <c r="N307" s="297"/>
      <c r="O307" s="297"/>
      <c r="P307" s="297"/>
      <c r="Q307" s="297"/>
      <c r="R307" s="297"/>
    </row>
    <row r="308" spans="1:18" ht="20.25">
      <c r="A308" s="297"/>
      <c r="B308" s="297"/>
      <c r="C308" s="297"/>
      <c r="D308" s="297"/>
      <c r="E308" s="297"/>
      <c r="F308" s="298"/>
      <c r="G308" s="298"/>
      <c r="H308" s="298"/>
      <c r="I308" s="297"/>
      <c r="J308" s="297"/>
      <c r="K308" s="297"/>
      <c r="L308" s="297"/>
      <c r="M308" s="297"/>
      <c r="N308" s="297"/>
      <c r="O308" s="297"/>
      <c r="P308" s="297"/>
      <c r="Q308" s="297"/>
      <c r="R308" s="297"/>
    </row>
    <row r="309" spans="1:18" ht="20.25">
      <c r="A309" s="297"/>
      <c r="B309" s="297"/>
      <c r="C309" s="297"/>
      <c r="D309" s="297"/>
      <c r="E309" s="297"/>
      <c r="F309" s="298"/>
      <c r="G309" s="298"/>
      <c r="H309" s="298"/>
      <c r="I309" s="297"/>
      <c r="J309" s="297"/>
      <c r="K309" s="297"/>
      <c r="L309" s="297"/>
      <c r="M309" s="297"/>
      <c r="N309" s="297"/>
      <c r="O309" s="297"/>
      <c r="P309" s="297"/>
      <c r="Q309" s="297"/>
      <c r="R309" s="297"/>
    </row>
    <row r="310" spans="1:18" ht="20.25">
      <c r="A310" s="297"/>
      <c r="B310" s="297"/>
      <c r="C310" s="297"/>
      <c r="D310" s="297"/>
      <c r="E310" s="297"/>
      <c r="F310" s="298"/>
      <c r="G310" s="298"/>
      <c r="H310" s="298"/>
      <c r="I310" s="297"/>
      <c r="J310" s="297"/>
      <c r="K310" s="297"/>
      <c r="L310" s="297"/>
      <c r="M310" s="297"/>
      <c r="N310" s="297"/>
      <c r="O310" s="297"/>
      <c r="P310" s="297"/>
      <c r="Q310" s="297"/>
      <c r="R310" s="297"/>
    </row>
    <row r="311" spans="1:18" ht="20.25">
      <c r="A311" s="297"/>
      <c r="B311" s="297"/>
      <c r="C311" s="297"/>
      <c r="D311" s="297"/>
      <c r="E311" s="297"/>
      <c r="F311" s="298"/>
      <c r="G311" s="298"/>
      <c r="H311" s="298"/>
      <c r="I311" s="297"/>
      <c r="J311" s="297"/>
      <c r="K311" s="297"/>
      <c r="L311" s="297"/>
      <c r="M311" s="297"/>
      <c r="N311" s="297"/>
      <c r="O311" s="297"/>
      <c r="P311" s="297"/>
      <c r="Q311" s="297"/>
      <c r="R311" s="297"/>
    </row>
    <row r="312" spans="1:18" ht="20.25">
      <c r="A312" s="297"/>
      <c r="B312" s="297"/>
      <c r="C312" s="297"/>
      <c r="D312" s="297"/>
      <c r="E312" s="297"/>
      <c r="F312" s="298"/>
      <c r="G312" s="298"/>
      <c r="H312" s="298"/>
      <c r="I312" s="297"/>
      <c r="J312" s="297"/>
      <c r="K312" s="297"/>
      <c r="L312" s="297"/>
      <c r="M312" s="297"/>
      <c r="N312" s="297"/>
      <c r="O312" s="297"/>
      <c r="P312" s="297"/>
      <c r="Q312" s="297"/>
      <c r="R312" s="297"/>
    </row>
    <row r="313" spans="1:18" ht="20.25">
      <c r="A313" s="297"/>
      <c r="B313" s="297"/>
      <c r="C313" s="297"/>
      <c r="D313" s="297"/>
      <c r="E313" s="297"/>
      <c r="F313" s="298"/>
      <c r="G313" s="298"/>
      <c r="H313" s="298"/>
      <c r="I313" s="297"/>
      <c r="J313" s="297"/>
      <c r="K313" s="297"/>
      <c r="L313" s="297"/>
      <c r="M313" s="297"/>
      <c r="N313" s="297"/>
      <c r="O313" s="297"/>
      <c r="P313" s="297"/>
      <c r="Q313" s="297"/>
      <c r="R313" s="297"/>
    </row>
    <row r="314" spans="1:18" ht="20.25">
      <c r="A314" s="297"/>
      <c r="B314" s="297"/>
      <c r="C314" s="297"/>
      <c r="D314" s="297"/>
      <c r="E314" s="297"/>
      <c r="F314" s="298"/>
      <c r="G314" s="298"/>
      <c r="H314" s="298"/>
      <c r="I314" s="297"/>
      <c r="J314" s="297"/>
      <c r="K314" s="297"/>
      <c r="L314" s="297"/>
      <c r="M314" s="297"/>
      <c r="N314" s="297"/>
      <c r="O314" s="297"/>
      <c r="P314" s="297"/>
      <c r="Q314" s="297"/>
      <c r="R314" s="297"/>
    </row>
    <row r="315" spans="1:18" ht="20.25">
      <c r="A315" s="297"/>
      <c r="B315" s="297"/>
      <c r="C315" s="297"/>
      <c r="D315" s="297"/>
      <c r="E315" s="297"/>
      <c r="F315" s="298"/>
      <c r="G315" s="298"/>
      <c r="H315" s="298"/>
      <c r="I315" s="297"/>
      <c r="J315" s="297"/>
      <c r="K315" s="297"/>
      <c r="L315" s="297"/>
      <c r="M315" s="297"/>
      <c r="N315" s="297"/>
      <c r="O315" s="297"/>
      <c r="P315" s="297"/>
      <c r="Q315" s="297"/>
      <c r="R315" s="297"/>
    </row>
    <row r="316" spans="1:18" ht="20.25">
      <c r="A316" s="297"/>
      <c r="B316" s="297"/>
      <c r="C316" s="297"/>
      <c r="D316" s="297"/>
      <c r="E316" s="297"/>
      <c r="F316" s="298"/>
      <c r="G316" s="298"/>
      <c r="H316" s="298"/>
      <c r="I316" s="297"/>
      <c r="J316" s="297"/>
      <c r="K316" s="297"/>
      <c r="L316" s="297"/>
      <c r="M316" s="297"/>
      <c r="N316" s="297"/>
      <c r="O316" s="297"/>
      <c r="P316" s="297"/>
      <c r="Q316" s="297"/>
      <c r="R316" s="297"/>
    </row>
    <row r="317" spans="1:18" ht="20.25">
      <c r="A317" s="297"/>
      <c r="B317" s="297"/>
      <c r="C317" s="297"/>
      <c r="D317" s="297"/>
      <c r="E317" s="297"/>
      <c r="F317" s="298"/>
      <c r="G317" s="298"/>
      <c r="H317" s="298"/>
      <c r="I317" s="297"/>
      <c r="J317" s="297"/>
      <c r="K317" s="297"/>
      <c r="L317" s="297"/>
      <c r="M317" s="297"/>
      <c r="N317" s="297"/>
      <c r="O317" s="297"/>
      <c r="P317" s="297"/>
      <c r="Q317" s="297"/>
      <c r="R317" s="297"/>
    </row>
    <row r="318" spans="1:18" ht="20.25">
      <c r="A318" s="297"/>
      <c r="B318" s="297"/>
      <c r="C318" s="297"/>
      <c r="D318" s="297"/>
      <c r="E318" s="297"/>
      <c r="F318" s="298"/>
      <c r="G318" s="298"/>
      <c r="H318" s="298"/>
      <c r="I318" s="297"/>
      <c r="J318" s="297"/>
      <c r="K318" s="297"/>
      <c r="L318" s="297"/>
      <c r="M318" s="297"/>
      <c r="N318" s="297"/>
      <c r="O318" s="297"/>
      <c r="P318" s="297"/>
      <c r="Q318" s="297"/>
      <c r="R318" s="297"/>
    </row>
    <row r="319" spans="1:18" ht="20.25">
      <c r="A319" s="297"/>
      <c r="B319" s="297"/>
      <c r="C319" s="297"/>
      <c r="D319" s="297"/>
      <c r="E319" s="297"/>
      <c r="F319" s="298"/>
      <c r="G319" s="298"/>
      <c r="H319" s="298"/>
      <c r="I319" s="297"/>
      <c r="J319" s="298"/>
      <c r="K319" s="298"/>
      <c r="L319" s="297"/>
      <c r="M319" s="297"/>
      <c r="N319" s="297"/>
      <c r="O319" s="297"/>
      <c r="P319" s="297"/>
      <c r="Q319" s="297"/>
      <c r="R319" s="297"/>
    </row>
    <row r="320" spans="1:18" ht="20.25">
      <c r="A320" s="297"/>
      <c r="B320" s="297"/>
      <c r="C320" s="297"/>
      <c r="D320" s="297"/>
      <c r="E320" s="297"/>
      <c r="F320" s="298"/>
      <c r="G320" s="298"/>
      <c r="H320" s="298"/>
      <c r="I320" s="297"/>
      <c r="J320" s="298"/>
      <c r="K320" s="298"/>
      <c r="L320" s="297"/>
      <c r="M320" s="297"/>
      <c r="N320" s="297"/>
      <c r="O320" s="297"/>
      <c r="P320" s="297"/>
      <c r="Q320" s="297"/>
      <c r="R320" s="297"/>
    </row>
    <row r="321" spans="1:18" ht="20.25">
      <c r="A321" s="297"/>
      <c r="B321" s="297"/>
      <c r="C321" s="297"/>
      <c r="D321" s="297"/>
      <c r="E321" s="297"/>
      <c r="F321" s="298"/>
      <c r="G321" s="298"/>
      <c r="H321" s="298"/>
      <c r="I321" s="297"/>
      <c r="J321" s="298"/>
      <c r="K321" s="298"/>
      <c r="L321" s="297"/>
      <c r="M321" s="297"/>
      <c r="N321" s="297"/>
      <c r="O321" s="297"/>
      <c r="P321" s="297"/>
      <c r="Q321" s="297"/>
      <c r="R321" s="297"/>
    </row>
    <row r="322" spans="1:18" ht="20.25">
      <c r="A322" s="297"/>
      <c r="B322" s="297"/>
      <c r="C322" s="297"/>
      <c r="D322" s="297"/>
      <c r="E322" s="297"/>
      <c r="F322" s="298"/>
      <c r="G322" s="298"/>
      <c r="H322" s="298"/>
      <c r="I322" s="297"/>
      <c r="J322" s="298"/>
      <c r="K322" s="298"/>
      <c r="L322" s="297"/>
      <c r="M322" s="297"/>
      <c r="N322" s="297"/>
      <c r="O322" s="297"/>
      <c r="P322" s="297"/>
      <c r="Q322" s="297"/>
      <c r="R322" s="297"/>
    </row>
    <row r="323" spans="1:18" ht="20.25">
      <c r="A323" s="297"/>
      <c r="B323" s="297"/>
      <c r="C323" s="297"/>
      <c r="D323" s="297"/>
      <c r="E323" s="297"/>
      <c r="F323" s="298"/>
      <c r="G323" s="298"/>
      <c r="H323" s="298"/>
      <c r="I323" s="297"/>
      <c r="J323" s="298"/>
      <c r="K323" s="298"/>
      <c r="L323" s="297"/>
      <c r="M323" s="297"/>
      <c r="N323" s="297"/>
      <c r="O323" s="297"/>
      <c r="P323" s="297"/>
      <c r="Q323" s="297"/>
      <c r="R323" s="297"/>
    </row>
    <row r="324" spans="1:18" ht="20.25">
      <c r="A324" s="297"/>
      <c r="B324" s="297"/>
      <c r="C324" s="297"/>
      <c r="D324" s="297"/>
      <c r="E324" s="297"/>
      <c r="F324" s="298"/>
      <c r="G324" s="298"/>
      <c r="H324" s="298"/>
      <c r="I324" s="297"/>
      <c r="J324" s="298"/>
      <c r="K324" s="298"/>
      <c r="L324" s="297"/>
      <c r="M324" s="297"/>
      <c r="N324" s="297"/>
      <c r="O324" s="297"/>
      <c r="P324" s="297"/>
      <c r="Q324" s="297"/>
      <c r="R324" s="297"/>
    </row>
    <row r="325" spans="1:18" ht="20.25">
      <c r="A325" s="297"/>
      <c r="B325" s="297"/>
      <c r="C325" s="297"/>
      <c r="D325" s="297"/>
      <c r="E325" s="297"/>
      <c r="F325" s="298"/>
      <c r="G325" s="298"/>
      <c r="H325" s="298"/>
      <c r="I325" s="297"/>
      <c r="J325" s="298"/>
      <c r="K325" s="298"/>
      <c r="L325" s="297"/>
      <c r="M325" s="297"/>
      <c r="N325" s="297"/>
      <c r="O325" s="297"/>
      <c r="P325" s="297"/>
      <c r="Q325" s="297"/>
      <c r="R325" s="297"/>
    </row>
    <row r="326" spans="1:18" ht="20.25">
      <c r="A326" s="297"/>
      <c r="B326" s="297"/>
      <c r="C326" s="297"/>
      <c r="D326" s="297"/>
      <c r="E326" s="297"/>
      <c r="F326" s="298"/>
      <c r="G326" s="298"/>
      <c r="H326" s="298"/>
      <c r="I326" s="297"/>
      <c r="J326" s="298"/>
      <c r="K326" s="298"/>
      <c r="L326" s="297"/>
      <c r="M326" s="297"/>
      <c r="N326" s="297"/>
      <c r="O326" s="297"/>
      <c r="P326" s="297"/>
      <c r="Q326" s="297"/>
      <c r="R326" s="297"/>
    </row>
    <row r="327" spans="1:18" ht="24" thickBot="1">
      <c r="A327" s="114"/>
      <c r="B327" s="114"/>
      <c r="C327" s="114"/>
      <c r="D327" s="114"/>
      <c r="E327" s="114"/>
      <c r="F327" s="115"/>
      <c r="G327" s="115"/>
      <c r="H327" s="115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</row>
    <row r="328" spans="1:18" ht="24" thickBot="1">
      <c r="A328" s="477">
        <v>3</v>
      </c>
      <c r="B328" s="478"/>
      <c r="C328" s="478"/>
      <c r="D328" s="478"/>
      <c r="E328" s="478"/>
      <c r="F328" s="478"/>
      <c r="G328" s="478"/>
      <c r="H328" s="478"/>
      <c r="I328" s="478"/>
      <c r="J328" s="478"/>
      <c r="K328" s="478"/>
      <c r="L328" s="478"/>
      <c r="M328" s="478"/>
      <c r="N328" s="478"/>
      <c r="O328" s="478"/>
      <c r="P328" s="478"/>
      <c r="Q328" s="479"/>
      <c r="R328" s="147"/>
    </row>
    <row r="329" spans="1:18" ht="23.25">
      <c r="A329" s="488" t="s">
        <v>24</v>
      </c>
      <c r="B329" s="456"/>
      <c r="C329" s="456"/>
      <c r="D329" s="456"/>
      <c r="E329" s="456"/>
      <c r="F329" s="456"/>
      <c r="G329" s="456"/>
      <c r="H329" s="456"/>
      <c r="I329" s="456"/>
      <c r="J329" s="456"/>
      <c r="K329" s="456"/>
      <c r="L329" s="456"/>
      <c r="M329" s="456"/>
      <c r="N329" s="456"/>
      <c r="O329" s="456"/>
      <c r="P329" s="456"/>
      <c r="Q329" s="457"/>
      <c r="R329" s="98"/>
    </row>
    <row r="330" spans="1:18" ht="23.25">
      <c r="A330" s="101"/>
      <c r="B330" s="94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102"/>
      <c r="Q330" s="103" t="s">
        <v>25</v>
      </c>
      <c r="R330" s="102"/>
    </row>
    <row r="331" spans="1:18" ht="23.25">
      <c r="A331" s="104" t="s">
        <v>26</v>
      </c>
      <c r="B331" s="94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105"/>
      <c r="P331" s="106" t="s">
        <v>3</v>
      </c>
      <c r="Q331" s="107"/>
      <c r="R331" s="105"/>
    </row>
    <row r="332" spans="1:18" ht="23.25">
      <c r="A332" s="104" t="s">
        <v>4</v>
      </c>
      <c r="B332" s="94"/>
      <c r="C332" s="94">
        <v>5120</v>
      </c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108"/>
      <c r="P332" s="109" t="s">
        <v>5</v>
      </c>
      <c r="Q332" s="110"/>
      <c r="R332" s="108"/>
    </row>
    <row r="333" spans="1:18" ht="23.25">
      <c r="A333" s="104" t="s">
        <v>58</v>
      </c>
      <c r="B333" s="108"/>
      <c r="C333" s="108" t="s">
        <v>238</v>
      </c>
      <c r="D333" s="108"/>
      <c r="E333" s="108"/>
      <c r="F333" s="94"/>
      <c r="G333" s="94"/>
      <c r="H333" s="94"/>
      <c r="I333" s="94"/>
      <c r="J333" s="94"/>
      <c r="K333" s="94"/>
      <c r="L333" s="94"/>
      <c r="M333" s="94"/>
      <c r="N333" s="98" t="s">
        <v>148</v>
      </c>
      <c r="O333" s="108"/>
      <c r="P333" s="109" t="s">
        <v>6</v>
      </c>
      <c r="Q333" s="110"/>
      <c r="R333" s="108"/>
    </row>
    <row r="334" spans="1:18" ht="24" thickBot="1">
      <c r="A334" s="104" t="s">
        <v>59</v>
      </c>
      <c r="B334" s="108">
        <v>2018</v>
      </c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108"/>
      <c r="P334" s="111" t="s">
        <v>7</v>
      </c>
      <c r="Q334" s="112"/>
      <c r="R334" s="108"/>
    </row>
    <row r="335" spans="1:18" ht="23.25">
      <c r="A335" s="489" t="s">
        <v>27</v>
      </c>
      <c r="B335" s="490"/>
      <c r="C335" s="490"/>
      <c r="D335" s="490"/>
      <c r="E335" s="490"/>
      <c r="F335" s="490"/>
      <c r="G335" s="490"/>
      <c r="H335" s="490"/>
      <c r="I335" s="490"/>
      <c r="J335" s="490"/>
      <c r="K335" s="490"/>
      <c r="L335" s="491"/>
      <c r="M335" s="113"/>
      <c r="N335" s="113"/>
      <c r="O335" s="492" t="s">
        <v>28</v>
      </c>
      <c r="P335" s="490"/>
      <c r="Q335" s="493"/>
      <c r="R335" s="98"/>
    </row>
    <row r="336" spans="1:18" ht="23.25">
      <c r="A336" s="494">
        <v>2</v>
      </c>
      <c r="B336" s="495"/>
      <c r="C336" s="495"/>
      <c r="D336" s="495"/>
      <c r="E336" s="495"/>
      <c r="F336" s="495"/>
      <c r="G336" s="496"/>
      <c r="H336" s="132" t="s">
        <v>29</v>
      </c>
      <c r="I336" s="133"/>
      <c r="J336" s="133"/>
      <c r="K336" s="133"/>
      <c r="L336" s="299"/>
      <c r="M336" s="299"/>
      <c r="N336" s="299"/>
      <c r="O336" s="300" t="s">
        <v>30</v>
      </c>
      <c r="P336" s="300" t="s">
        <v>31</v>
      </c>
      <c r="Q336" s="301" t="s">
        <v>32</v>
      </c>
      <c r="R336" s="98"/>
    </row>
    <row r="337" spans="1:18" ht="23.25">
      <c r="A337" s="497" t="s">
        <v>33</v>
      </c>
      <c r="B337" s="135" t="s">
        <v>34</v>
      </c>
      <c r="C337" s="468" t="s">
        <v>35</v>
      </c>
      <c r="D337" s="135" t="s">
        <v>36</v>
      </c>
      <c r="E337" s="135" t="s">
        <v>37</v>
      </c>
      <c r="F337" s="499" t="s">
        <v>38</v>
      </c>
      <c r="G337" s="468" t="s">
        <v>39</v>
      </c>
      <c r="H337" s="468" t="s">
        <v>40</v>
      </c>
      <c r="I337" s="468" t="s">
        <v>41</v>
      </c>
      <c r="J337" s="135"/>
      <c r="K337" s="135"/>
      <c r="L337" s="135" t="s">
        <v>34</v>
      </c>
      <c r="M337" s="135"/>
      <c r="N337" s="135"/>
      <c r="O337" s="470">
        <v>3</v>
      </c>
      <c r="P337" s="470">
        <v>4</v>
      </c>
      <c r="Q337" s="473">
        <v>5</v>
      </c>
      <c r="R337" s="139"/>
    </row>
    <row r="338" spans="1:18" ht="24" thickBot="1">
      <c r="A338" s="498"/>
      <c r="B338" s="276" t="s">
        <v>33</v>
      </c>
      <c r="C338" s="469"/>
      <c r="D338" s="276" t="s">
        <v>42</v>
      </c>
      <c r="E338" s="276" t="s">
        <v>43</v>
      </c>
      <c r="F338" s="500"/>
      <c r="G338" s="469"/>
      <c r="H338" s="469"/>
      <c r="I338" s="469"/>
      <c r="J338" s="276"/>
      <c r="K338" s="276"/>
      <c r="L338" s="276" t="s">
        <v>41</v>
      </c>
      <c r="M338" s="276"/>
      <c r="N338" s="276"/>
      <c r="O338" s="471"/>
      <c r="P338" s="472"/>
      <c r="Q338" s="474"/>
      <c r="R338" s="139"/>
    </row>
    <row r="339" spans="1:18" ht="23.25">
      <c r="A339" s="245"/>
      <c r="B339" s="245"/>
      <c r="C339" s="245"/>
      <c r="D339" s="246"/>
      <c r="E339" s="247"/>
      <c r="F339" s="245"/>
      <c r="G339" s="247"/>
      <c r="H339" s="245"/>
      <c r="I339" s="246"/>
      <c r="J339" s="245"/>
      <c r="K339" s="246"/>
      <c r="L339" s="245"/>
      <c r="M339" s="246"/>
      <c r="N339" s="245"/>
      <c r="O339" s="245"/>
      <c r="P339" s="245"/>
      <c r="Q339" s="245"/>
      <c r="R339" s="94"/>
    </row>
    <row r="340" spans="1:18" ht="23.25">
      <c r="A340" s="250"/>
      <c r="B340" s="94" t="s">
        <v>123</v>
      </c>
      <c r="C340" s="250" t="s">
        <v>123</v>
      </c>
      <c r="D340" s="94"/>
      <c r="E340" s="101" t="s">
        <v>122</v>
      </c>
      <c r="F340" s="250" t="s">
        <v>124</v>
      </c>
      <c r="G340" s="101"/>
      <c r="H340" s="302">
        <v>2</v>
      </c>
      <c r="I340" s="108">
        <v>1</v>
      </c>
      <c r="J340" s="302"/>
      <c r="K340" s="108"/>
      <c r="L340" s="302"/>
      <c r="M340" s="108"/>
      <c r="N340" s="252" t="s">
        <v>103</v>
      </c>
      <c r="O340" s="243">
        <f>+P340-Q340</f>
        <v>0</v>
      </c>
      <c r="P340" s="243">
        <f>+P343</f>
        <v>498935.1</v>
      </c>
      <c r="Q340" s="243">
        <f>+Q343</f>
        <v>498935.1</v>
      </c>
      <c r="R340" s="237"/>
    </row>
    <row r="341" spans="1:18" ht="23.25">
      <c r="A341" s="250"/>
      <c r="B341" s="94"/>
      <c r="C341" s="250"/>
      <c r="D341" s="94"/>
      <c r="E341" s="101"/>
      <c r="F341" s="250"/>
      <c r="G341" s="101"/>
      <c r="H341" s="302"/>
      <c r="I341" s="108"/>
      <c r="J341" s="302"/>
      <c r="K341" s="108"/>
      <c r="L341" s="302"/>
      <c r="M341" s="108"/>
      <c r="N341" s="252"/>
      <c r="O341" s="243"/>
      <c r="P341" s="243"/>
      <c r="Q341" s="243"/>
      <c r="R341" s="237"/>
    </row>
    <row r="342" spans="1:18" ht="23.25">
      <c r="A342" s="250"/>
      <c r="B342" s="250"/>
      <c r="C342" s="250"/>
      <c r="D342" s="94"/>
      <c r="E342" s="101"/>
      <c r="F342" s="250"/>
      <c r="G342" s="101"/>
      <c r="H342" s="302"/>
      <c r="I342" s="108"/>
      <c r="J342" s="302"/>
      <c r="K342" s="108"/>
      <c r="L342" s="302"/>
      <c r="M342" s="108"/>
      <c r="N342" s="252"/>
      <c r="O342" s="243"/>
      <c r="P342" s="243"/>
      <c r="Q342" s="243"/>
      <c r="R342" s="237"/>
    </row>
    <row r="343" spans="1:18" ht="23.25">
      <c r="A343" s="250"/>
      <c r="B343" s="250"/>
      <c r="C343" s="250"/>
      <c r="D343" s="94"/>
      <c r="E343" s="101"/>
      <c r="F343" s="250"/>
      <c r="G343" s="101"/>
      <c r="H343" s="252">
        <v>2</v>
      </c>
      <c r="I343" s="253">
        <v>1</v>
      </c>
      <c r="J343" s="252">
        <v>1</v>
      </c>
      <c r="K343" s="253"/>
      <c r="L343" s="252"/>
      <c r="M343" s="253"/>
      <c r="N343" s="252" t="s">
        <v>104</v>
      </c>
      <c r="O343" s="243"/>
      <c r="P343" s="243">
        <f>+P344+P345+P346</f>
        <v>498935.1</v>
      </c>
      <c r="Q343" s="243">
        <f>+Q344+Q345+Q346</f>
        <v>498935.1</v>
      </c>
      <c r="R343" s="237"/>
    </row>
    <row r="344" spans="1:18" ht="23.25">
      <c r="A344" s="250"/>
      <c r="B344" s="250"/>
      <c r="C344" s="250"/>
      <c r="D344" s="94"/>
      <c r="E344" s="101"/>
      <c r="F344" s="250"/>
      <c r="G344" s="101">
        <v>100</v>
      </c>
      <c r="H344" s="250">
        <v>2</v>
      </c>
      <c r="I344" s="94">
        <v>1</v>
      </c>
      <c r="J344" s="250">
        <v>1</v>
      </c>
      <c r="K344" s="94">
        <v>1</v>
      </c>
      <c r="L344" s="250">
        <v>0</v>
      </c>
      <c r="M344" s="94">
        <v>1</v>
      </c>
      <c r="N344" s="255" t="s">
        <v>129</v>
      </c>
      <c r="O344" s="243"/>
      <c r="P344" s="303">
        <f>459000</f>
        <v>459000</v>
      </c>
      <c r="Q344" s="303">
        <f>459000</f>
        <v>459000</v>
      </c>
      <c r="R344" s="267"/>
    </row>
    <row r="345" spans="1:18" ht="23.25">
      <c r="A345" s="250"/>
      <c r="B345" s="250"/>
      <c r="C345" s="250"/>
      <c r="D345" s="94"/>
      <c r="E345" s="101"/>
      <c r="F345" s="250"/>
      <c r="G345" s="101"/>
      <c r="H345" s="250">
        <v>2</v>
      </c>
      <c r="I345" s="94">
        <v>1</v>
      </c>
      <c r="J345" s="250">
        <v>2</v>
      </c>
      <c r="K345" s="94">
        <v>2</v>
      </c>
      <c r="L345" s="250">
        <v>0</v>
      </c>
      <c r="M345" s="94">
        <v>2</v>
      </c>
      <c r="N345" s="255" t="s">
        <v>212</v>
      </c>
      <c r="O345" s="243"/>
      <c r="P345" s="303">
        <v>4547.6</v>
      </c>
      <c r="Q345" s="303">
        <v>4547.6</v>
      </c>
      <c r="R345" s="267"/>
    </row>
    <row r="346" spans="1:18" ht="23.25">
      <c r="A346" s="250"/>
      <c r="B346" s="250"/>
      <c r="C346" s="250"/>
      <c r="D346" s="94"/>
      <c r="E346" s="101"/>
      <c r="F346" s="250"/>
      <c r="G346" s="101"/>
      <c r="H346" s="250">
        <v>2</v>
      </c>
      <c r="I346" s="94">
        <v>1</v>
      </c>
      <c r="J346" s="250">
        <v>2</v>
      </c>
      <c r="K346" s="94">
        <v>2</v>
      </c>
      <c r="L346" s="250">
        <v>0</v>
      </c>
      <c r="M346" s="94">
        <v>8</v>
      </c>
      <c r="N346" s="255" t="s">
        <v>224</v>
      </c>
      <c r="O346" s="243"/>
      <c r="P346" s="303">
        <v>35387.5</v>
      </c>
      <c r="Q346" s="303">
        <v>35387.5</v>
      </c>
      <c r="R346" s="267"/>
    </row>
    <row r="347" spans="1:18" ht="23.25">
      <c r="A347" s="250"/>
      <c r="B347" s="250"/>
      <c r="C347" s="250"/>
      <c r="D347" s="94"/>
      <c r="E347" s="101"/>
      <c r="F347" s="250"/>
      <c r="G347" s="101"/>
      <c r="H347" s="302"/>
      <c r="I347" s="302"/>
      <c r="J347" s="108"/>
      <c r="K347" s="302"/>
      <c r="L347" s="302"/>
      <c r="M347" s="108"/>
      <c r="N347" s="255"/>
      <c r="O347" s="243"/>
      <c r="P347" s="303"/>
      <c r="Q347" s="303"/>
      <c r="R347" s="267"/>
    </row>
    <row r="348" spans="1:18" ht="23.25">
      <c r="A348" s="250"/>
      <c r="B348" s="250"/>
      <c r="C348" s="250"/>
      <c r="D348" s="94"/>
      <c r="E348" s="101"/>
      <c r="F348" s="250"/>
      <c r="G348" s="101"/>
      <c r="H348" s="101"/>
      <c r="I348" s="101"/>
      <c r="J348" s="101"/>
      <c r="K348" s="101"/>
      <c r="L348" s="101"/>
      <c r="M348" s="101"/>
      <c r="N348" s="255"/>
      <c r="O348" s="239"/>
      <c r="P348" s="239"/>
      <c r="Q348" s="239"/>
      <c r="R348" s="267"/>
    </row>
    <row r="349" spans="1:18" ht="23.25">
      <c r="A349" s="250"/>
      <c r="B349" s="250"/>
      <c r="C349" s="250"/>
      <c r="D349" s="94"/>
      <c r="E349" s="101"/>
      <c r="F349" s="250"/>
      <c r="H349" s="252">
        <v>2</v>
      </c>
      <c r="I349" s="253">
        <v>3</v>
      </c>
      <c r="J349" s="252"/>
      <c r="K349" s="252"/>
      <c r="L349" s="302"/>
      <c r="M349" s="108"/>
      <c r="N349" s="260" t="s">
        <v>108</v>
      </c>
      <c r="O349" s="241">
        <f>+P349-Q349</f>
        <v>0</v>
      </c>
      <c r="P349" s="241">
        <f>+P352+P356+P362</f>
        <v>9664.28</v>
      </c>
      <c r="Q349" s="241">
        <f>+Q352+Q356+Q362</f>
        <v>9664.28</v>
      </c>
      <c r="R349" s="267"/>
    </row>
    <row r="350" spans="1:18" ht="23.25">
      <c r="A350" s="250"/>
      <c r="B350" s="250"/>
      <c r="C350" s="250"/>
      <c r="D350" s="94"/>
      <c r="E350" s="101"/>
      <c r="F350" s="250"/>
      <c r="H350" s="101"/>
      <c r="I350" s="101"/>
      <c r="J350" s="101"/>
      <c r="K350" s="101"/>
      <c r="L350" s="101"/>
      <c r="M350" s="250"/>
      <c r="N350" s="253"/>
      <c r="O350" s="241"/>
      <c r="P350" s="140"/>
      <c r="Q350" s="241"/>
      <c r="R350" s="267"/>
    </row>
    <row r="351" spans="1:18" ht="23.25">
      <c r="A351" s="250"/>
      <c r="B351" s="250"/>
      <c r="C351" s="250"/>
      <c r="D351" s="94"/>
      <c r="E351" s="101"/>
      <c r="F351" s="250"/>
      <c r="H351" s="101"/>
      <c r="I351" s="101"/>
      <c r="J351" s="101"/>
      <c r="K351" s="101"/>
      <c r="L351" s="101"/>
      <c r="M351" s="250"/>
      <c r="N351" s="253"/>
      <c r="O351" s="241"/>
      <c r="P351" s="140"/>
      <c r="Q351" s="241"/>
      <c r="R351" s="267"/>
    </row>
    <row r="352" spans="1:18" ht="23.25">
      <c r="A352" s="250"/>
      <c r="B352" s="250"/>
      <c r="C352" s="250"/>
      <c r="D352" s="94"/>
      <c r="E352" s="101"/>
      <c r="F352" s="250"/>
      <c r="H352" s="252">
        <v>2</v>
      </c>
      <c r="I352" s="253">
        <v>3</v>
      </c>
      <c r="J352" s="252">
        <v>6</v>
      </c>
      <c r="K352" s="253"/>
      <c r="L352" s="252"/>
      <c r="M352" s="253"/>
      <c r="N352" s="260" t="s">
        <v>277</v>
      </c>
      <c r="O352" s="241"/>
      <c r="P352" s="140">
        <f>+P353</f>
        <v>3016.27</v>
      </c>
      <c r="Q352" s="241">
        <f>+Q353</f>
        <v>3016.27</v>
      </c>
      <c r="R352" s="267"/>
    </row>
    <row r="353" spans="1:18" ht="23.25">
      <c r="A353" s="250"/>
      <c r="B353" s="250"/>
      <c r="C353" s="250"/>
      <c r="D353" s="94"/>
      <c r="E353" s="101"/>
      <c r="F353" s="250"/>
      <c r="G353" s="256"/>
      <c r="H353" s="101">
        <v>2</v>
      </c>
      <c r="I353" s="255">
        <v>3</v>
      </c>
      <c r="J353" s="256">
        <v>6</v>
      </c>
      <c r="K353" s="255">
        <v>3</v>
      </c>
      <c r="L353" s="250">
        <v>0</v>
      </c>
      <c r="M353" s="250">
        <v>1</v>
      </c>
      <c r="N353" s="388" t="s">
        <v>229</v>
      </c>
      <c r="O353" s="239"/>
      <c r="P353" s="235">
        <v>3016.27</v>
      </c>
      <c r="Q353" s="239">
        <v>3016.27</v>
      </c>
      <c r="R353" s="235"/>
    </row>
    <row r="354" spans="1:18" ht="23.25">
      <c r="A354" s="250"/>
      <c r="B354" s="250"/>
      <c r="C354" s="250"/>
      <c r="D354" s="94"/>
      <c r="E354" s="101"/>
      <c r="F354" s="250"/>
      <c r="G354" s="256"/>
      <c r="H354" s="101"/>
      <c r="I354" s="255"/>
      <c r="J354" s="256"/>
      <c r="K354" s="255"/>
      <c r="L354" s="250"/>
      <c r="M354" s="250"/>
      <c r="N354" s="388"/>
      <c r="O354" s="239"/>
      <c r="P354" s="235"/>
      <c r="Q354" s="239"/>
      <c r="R354" s="235"/>
    </row>
    <row r="355" spans="1:18" ht="23.25">
      <c r="A355" s="250"/>
      <c r="B355" s="250"/>
      <c r="C355" s="250"/>
      <c r="D355" s="94"/>
      <c r="E355" s="101"/>
      <c r="F355" s="250"/>
      <c r="G355" s="256"/>
      <c r="H355" s="101"/>
      <c r="I355" s="255"/>
      <c r="J355" s="256"/>
      <c r="K355" s="255"/>
      <c r="L355" s="250"/>
      <c r="M355" s="250"/>
      <c r="N355" s="388"/>
      <c r="O355" s="239"/>
      <c r="P355" s="235"/>
      <c r="Q355" s="239"/>
      <c r="R355" s="235"/>
    </row>
    <row r="356" spans="1:18" ht="46.5">
      <c r="A356" s="250"/>
      <c r="B356" s="250"/>
      <c r="C356" s="250"/>
      <c r="D356" s="94"/>
      <c r="E356" s="101"/>
      <c r="F356" s="250"/>
      <c r="G356" s="256"/>
      <c r="H356" s="104">
        <v>2</v>
      </c>
      <c r="I356" s="252">
        <v>3</v>
      </c>
      <c r="J356" s="253">
        <v>7</v>
      </c>
      <c r="K356" s="252"/>
      <c r="L356" s="302"/>
      <c r="M356" s="302"/>
      <c r="N356" s="433" t="s">
        <v>276</v>
      </c>
      <c r="O356" s="241"/>
      <c r="P356" s="140">
        <f>+P357+P358</f>
        <v>5460</v>
      </c>
      <c r="Q356" s="241">
        <f>+Q357+Q358</f>
        <v>5460</v>
      </c>
      <c r="R356" s="235"/>
    </row>
    <row r="357" spans="1:18" ht="23.25">
      <c r="A357" s="250"/>
      <c r="B357" s="250"/>
      <c r="C357" s="250"/>
      <c r="D357" s="94"/>
      <c r="E357" s="101"/>
      <c r="F357" s="250"/>
      <c r="G357" s="256"/>
      <c r="H357" s="101">
        <v>2</v>
      </c>
      <c r="I357" s="255">
        <v>3</v>
      </c>
      <c r="J357" s="256">
        <v>7</v>
      </c>
      <c r="K357" s="255">
        <v>1</v>
      </c>
      <c r="L357" s="250">
        <v>0</v>
      </c>
      <c r="M357" s="250">
        <v>5</v>
      </c>
      <c r="N357" s="388" t="s">
        <v>265</v>
      </c>
      <c r="O357" s="239"/>
      <c r="P357" s="235">
        <v>4760</v>
      </c>
      <c r="Q357" s="239">
        <v>4760</v>
      </c>
      <c r="R357" s="235"/>
    </row>
    <row r="358" spans="1:18" ht="23.25">
      <c r="A358" s="250"/>
      <c r="B358" s="250"/>
      <c r="C358" s="250"/>
      <c r="D358" s="94"/>
      <c r="E358" s="101"/>
      <c r="F358" s="250"/>
      <c r="G358" s="256"/>
      <c r="H358" s="250">
        <v>2</v>
      </c>
      <c r="I358" s="250">
        <v>3</v>
      </c>
      <c r="J358" s="250">
        <v>7</v>
      </c>
      <c r="K358" s="250">
        <v>2</v>
      </c>
      <c r="L358" s="250">
        <v>0</v>
      </c>
      <c r="M358" s="250">
        <v>6</v>
      </c>
      <c r="N358" s="388" t="s">
        <v>267</v>
      </c>
      <c r="O358" s="239"/>
      <c r="P358" s="235">
        <v>700</v>
      </c>
      <c r="Q358" s="239">
        <v>700</v>
      </c>
      <c r="R358" s="235"/>
    </row>
    <row r="359" spans="1:18" ht="23.25">
      <c r="A359" s="250"/>
      <c r="B359" s="250"/>
      <c r="C359" s="250"/>
      <c r="D359" s="94"/>
      <c r="E359" s="101"/>
      <c r="F359" s="250"/>
      <c r="G359" s="256"/>
      <c r="H359" s="250"/>
      <c r="I359" s="250"/>
      <c r="J359" s="250"/>
      <c r="K359" s="250"/>
      <c r="L359" s="250"/>
      <c r="M359" s="250"/>
      <c r="N359" s="388"/>
      <c r="O359" s="239"/>
      <c r="P359" s="235"/>
      <c r="Q359" s="239"/>
      <c r="R359" s="235"/>
    </row>
    <row r="360" spans="1:18" ht="23.25">
      <c r="A360" s="250"/>
      <c r="B360" s="250"/>
      <c r="C360" s="250"/>
      <c r="D360" s="94"/>
      <c r="E360" s="101"/>
      <c r="F360" s="250"/>
      <c r="G360" s="256"/>
      <c r="H360" s="250"/>
      <c r="I360" s="250"/>
      <c r="J360" s="250"/>
      <c r="K360" s="250"/>
      <c r="L360" s="250"/>
      <c r="M360" s="250"/>
      <c r="N360" s="388"/>
      <c r="O360" s="239"/>
      <c r="P360" s="235"/>
      <c r="Q360" s="239"/>
      <c r="R360" s="235"/>
    </row>
    <row r="361" spans="1:18" ht="23.25">
      <c r="A361" s="250"/>
      <c r="B361" s="250"/>
      <c r="C361" s="250"/>
      <c r="D361" s="94"/>
      <c r="E361" s="101"/>
      <c r="F361" s="250"/>
      <c r="G361" s="256"/>
      <c r="H361" s="250"/>
      <c r="I361" s="250"/>
      <c r="J361" s="250"/>
      <c r="K361" s="250"/>
      <c r="L361" s="250"/>
      <c r="M361" s="250"/>
      <c r="N361" s="388"/>
      <c r="O361" s="239"/>
      <c r="P361" s="235"/>
      <c r="Q361" s="239"/>
      <c r="R361" s="235"/>
    </row>
    <row r="362" spans="1:18" ht="23.25">
      <c r="A362" s="250"/>
      <c r="B362" s="250"/>
      <c r="C362" s="250"/>
      <c r="D362" s="94"/>
      <c r="E362" s="101"/>
      <c r="F362" s="250"/>
      <c r="G362" s="256"/>
      <c r="H362" s="302">
        <v>2</v>
      </c>
      <c r="I362" s="302">
        <v>3</v>
      </c>
      <c r="J362" s="302">
        <v>9</v>
      </c>
      <c r="K362" s="302"/>
      <c r="L362" s="302"/>
      <c r="M362" s="302"/>
      <c r="N362" s="433" t="s">
        <v>275</v>
      </c>
      <c r="O362" s="241"/>
      <c r="P362" s="140">
        <f>+P363</f>
        <v>1188.01</v>
      </c>
      <c r="Q362" s="241">
        <f>+Q363</f>
        <v>1188.01</v>
      </c>
      <c r="R362" s="235"/>
    </row>
    <row r="363" spans="1:18" ht="23.25">
      <c r="A363" s="250"/>
      <c r="B363" s="250"/>
      <c r="C363" s="250"/>
      <c r="D363" s="94"/>
      <c r="E363" s="101"/>
      <c r="F363" s="250"/>
      <c r="G363" s="256"/>
      <c r="H363" s="250">
        <v>2</v>
      </c>
      <c r="I363" s="250">
        <v>3</v>
      </c>
      <c r="J363" s="250">
        <v>9</v>
      </c>
      <c r="K363" s="250">
        <v>6</v>
      </c>
      <c r="L363" s="250">
        <v>0</v>
      </c>
      <c r="M363" s="250">
        <v>1</v>
      </c>
      <c r="N363" s="388" t="s">
        <v>207</v>
      </c>
      <c r="O363" s="239"/>
      <c r="P363" s="235">
        <f>1188.01</f>
        <v>1188.01</v>
      </c>
      <c r="Q363" s="239">
        <f>1188.01</f>
        <v>1188.01</v>
      </c>
      <c r="R363" s="235"/>
    </row>
    <row r="364" spans="1:18" ht="23.25">
      <c r="A364" s="250"/>
      <c r="B364" s="250"/>
      <c r="C364" s="250"/>
      <c r="D364" s="94"/>
      <c r="E364" s="101"/>
      <c r="F364" s="250"/>
      <c r="G364" s="256"/>
      <c r="H364" s="250"/>
      <c r="I364" s="250"/>
      <c r="J364" s="250"/>
      <c r="K364" s="250"/>
      <c r="L364" s="250"/>
      <c r="M364" s="250"/>
      <c r="N364" s="388"/>
      <c r="O364" s="239"/>
      <c r="P364" s="235"/>
      <c r="Q364" s="239"/>
      <c r="R364" s="235"/>
    </row>
    <row r="365" spans="1:18" ht="23.25">
      <c r="A365" s="250"/>
      <c r="B365" s="250"/>
      <c r="C365" s="250"/>
      <c r="D365" s="94"/>
      <c r="E365" s="101"/>
      <c r="F365" s="250"/>
      <c r="G365" s="256"/>
      <c r="H365" s="250"/>
      <c r="I365" s="250"/>
      <c r="J365" s="250"/>
      <c r="K365" s="250"/>
      <c r="L365" s="250"/>
      <c r="M365" s="250"/>
      <c r="N365" s="388"/>
      <c r="O365" s="239"/>
      <c r="P365" s="235"/>
      <c r="Q365" s="239"/>
      <c r="R365" s="235"/>
    </row>
    <row r="366" spans="1:18" ht="23.25">
      <c r="A366" s="250"/>
      <c r="B366" s="250"/>
      <c r="C366" s="250"/>
      <c r="D366" s="94"/>
      <c r="E366" s="101"/>
      <c r="F366" s="250"/>
      <c r="G366" s="256"/>
      <c r="H366" s="252">
        <v>2</v>
      </c>
      <c r="I366" s="253">
        <v>6</v>
      </c>
      <c r="J366" s="252"/>
      <c r="K366" s="253"/>
      <c r="L366" s="252"/>
      <c r="M366" s="252"/>
      <c r="N366" s="253" t="s">
        <v>209</v>
      </c>
      <c r="O366" s="241">
        <f>+P366-Q366</f>
        <v>4567.91</v>
      </c>
      <c r="P366" s="241">
        <f>+P369</f>
        <v>29426.25</v>
      </c>
      <c r="Q366" s="241">
        <f>+Q369</f>
        <v>24858.34</v>
      </c>
      <c r="R366" s="235"/>
    </row>
    <row r="367" spans="1:18" ht="23.25">
      <c r="A367" s="250"/>
      <c r="B367" s="250"/>
      <c r="C367" s="250"/>
      <c r="D367" s="94"/>
      <c r="E367" s="101"/>
      <c r="F367" s="250"/>
      <c r="G367" s="256"/>
      <c r="H367" s="252"/>
      <c r="I367" s="253"/>
      <c r="J367" s="252"/>
      <c r="K367" s="253"/>
      <c r="L367" s="252"/>
      <c r="M367" s="252"/>
      <c r="N367" s="253"/>
      <c r="O367" s="241"/>
      <c r="P367" s="140"/>
      <c r="Q367" s="241"/>
      <c r="R367" s="235"/>
    </row>
    <row r="368" spans="1:18" ht="23.25">
      <c r="A368" s="250"/>
      <c r="B368" s="250"/>
      <c r="C368" s="250"/>
      <c r="D368" s="94"/>
      <c r="E368" s="101"/>
      <c r="F368" s="250"/>
      <c r="G368" s="256"/>
      <c r="H368" s="252"/>
      <c r="I368" s="253"/>
      <c r="J368" s="252"/>
      <c r="K368" s="253"/>
      <c r="L368" s="252"/>
      <c r="M368" s="252"/>
      <c r="N368" s="253"/>
      <c r="O368" s="241"/>
      <c r="P368" s="140"/>
      <c r="Q368" s="241"/>
      <c r="R368" s="235"/>
    </row>
    <row r="369" spans="1:18" ht="23.25">
      <c r="A369" s="250"/>
      <c r="B369" s="250"/>
      <c r="C369" s="250"/>
      <c r="D369" s="94"/>
      <c r="E369" s="101"/>
      <c r="F369" s="250"/>
      <c r="G369" s="256"/>
      <c r="H369" s="252">
        <v>2</v>
      </c>
      <c r="I369" s="253">
        <v>6</v>
      </c>
      <c r="J369" s="252">
        <v>6</v>
      </c>
      <c r="K369" s="253"/>
      <c r="L369" s="252"/>
      <c r="M369" s="252"/>
      <c r="N369" s="253" t="s">
        <v>274</v>
      </c>
      <c r="O369" s="241"/>
      <c r="P369" s="140">
        <f>+P370</f>
        <v>29426.25</v>
      </c>
      <c r="Q369" s="241">
        <f>+Q370</f>
        <v>24858.34</v>
      </c>
      <c r="R369" s="235"/>
    </row>
    <row r="370" spans="1:18" ht="23.25">
      <c r="A370" s="250"/>
      <c r="B370" s="250"/>
      <c r="C370" s="250"/>
      <c r="D370" s="94"/>
      <c r="E370" s="101"/>
      <c r="F370" s="250"/>
      <c r="G370" s="256"/>
      <c r="H370" s="250">
        <v>2</v>
      </c>
      <c r="I370" s="250">
        <v>6</v>
      </c>
      <c r="J370" s="250">
        <v>6</v>
      </c>
      <c r="K370" s="250">
        <v>2</v>
      </c>
      <c r="L370" s="250">
        <v>0</v>
      </c>
      <c r="M370" s="250">
        <v>1</v>
      </c>
      <c r="N370" s="388" t="s">
        <v>269</v>
      </c>
      <c r="O370" s="239"/>
      <c r="P370" s="235">
        <f>29426.25</f>
        <v>29426.25</v>
      </c>
      <c r="Q370" s="239">
        <f>24858.34</f>
        <v>24858.34</v>
      </c>
      <c r="R370" s="235"/>
    </row>
    <row r="371" spans="1:18" ht="24" thickBot="1">
      <c r="A371" s="250"/>
      <c r="B371" s="250"/>
      <c r="C371" s="250"/>
      <c r="D371" s="250"/>
      <c r="E371" s="250"/>
      <c r="F371" s="250"/>
      <c r="H371" s="250"/>
      <c r="I371" s="250"/>
      <c r="J371" s="250"/>
      <c r="K371" s="250"/>
      <c r="L371" s="250"/>
      <c r="M371" s="250"/>
      <c r="N371" s="388"/>
      <c r="O371" s="239"/>
      <c r="P371" s="235"/>
      <c r="Q371" s="239"/>
      <c r="R371" s="235"/>
    </row>
    <row r="372" spans="1:18" ht="24" thickBot="1">
      <c r="A372" s="475"/>
      <c r="B372" s="476"/>
      <c r="C372" s="476"/>
      <c r="D372" s="476"/>
      <c r="E372" s="476"/>
      <c r="F372" s="476"/>
      <c r="G372" s="476"/>
      <c r="H372" s="476"/>
      <c r="I372" s="476"/>
      <c r="J372" s="476"/>
      <c r="K372" s="476"/>
      <c r="L372" s="476"/>
      <c r="M372" s="266"/>
      <c r="N372" s="290" t="s">
        <v>44</v>
      </c>
      <c r="O372" s="389">
        <f>+O340+O349+O366</f>
        <v>4567.91</v>
      </c>
      <c r="P372" s="389">
        <f>+P340+P349+P366</f>
        <v>538025.63</v>
      </c>
      <c r="Q372" s="244">
        <f>+Q340+Q349+Q366</f>
        <v>533457.72</v>
      </c>
      <c r="R372" s="237"/>
    </row>
    <row r="373" spans="1:18" ht="24" thickBot="1">
      <c r="A373" s="475"/>
      <c r="B373" s="476"/>
      <c r="C373" s="476"/>
      <c r="D373" s="476"/>
      <c r="E373" s="476"/>
      <c r="F373" s="476"/>
      <c r="G373" s="476"/>
      <c r="H373" s="476"/>
      <c r="I373" s="476"/>
      <c r="J373" s="476"/>
      <c r="K373" s="476"/>
      <c r="L373" s="476"/>
      <c r="M373" s="305"/>
      <c r="N373" s="306" t="s">
        <v>46</v>
      </c>
      <c r="O373" s="389">
        <f>+O372+O293+O141</f>
        <v>3866443.2700000005</v>
      </c>
      <c r="P373" s="244">
        <f>+P141+P293+P372</f>
        <v>10445363.990000002</v>
      </c>
      <c r="Q373" s="244">
        <f>+Q141+Q293+Q372</f>
        <v>6578920.72</v>
      </c>
      <c r="R373" s="140"/>
    </row>
    <row r="374" spans="1:18" ht="23.2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251"/>
      <c r="N374" s="105"/>
      <c r="O374" s="140"/>
      <c r="P374" s="140"/>
      <c r="Q374" s="140"/>
      <c r="R374" s="140"/>
    </row>
    <row r="375" spans="1:18" ht="23.2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251"/>
      <c r="N375" s="105"/>
      <c r="O375" s="140"/>
      <c r="P375" s="140"/>
      <c r="Q375" s="140"/>
      <c r="R375" s="140"/>
    </row>
    <row r="376" spans="1:18" ht="23.2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251"/>
      <c r="N376" s="307"/>
      <c r="O376" s="398"/>
      <c r="P376" s="140"/>
      <c r="Q376" s="140"/>
      <c r="R376" s="140"/>
    </row>
    <row r="377" spans="1:18" ht="23.2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251"/>
      <c r="N377" s="307"/>
      <c r="O377" s="359"/>
      <c r="P377" s="140"/>
      <c r="Q377" s="140"/>
      <c r="R377" s="140"/>
    </row>
    <row r="378" spans="1:18" ht="23.2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251"/>
      <c r="N378" s="105"/>
      <c r="O378" s="359"/>
      <c r="P378" s="140"/>
      <c r="Q378" s="140"/>
      <c r="R378" s="140"/>
    </row>
    <row r="379" spans="1:18" ht="23.25">
      <c r="A379" s="94"/>
      <c r="B379" s="94"/>
      <c r="C379" s="94"/>
      <c r="D379" s="94"/>
      <c r="E379" s="94"/>
      <c r="F379" s="94"/>
      <c r="G379" s="94"/>
      <c r="H379" s="251"/>
      <c r="I379" s="251"/>
      <c r="J379" s="251"/>
      <c r="K379" s="251"/>
      <c r="L379" s="251"/>
      <c r="M379" s="251"/>
      <c r="N379" s="251"/>
      <c r="O379" s="237"/>
      <c r="P379" s="115"/>
      <c r="Q379" s="115"/>
      <c r="R379" s="115"/>
    </row>
    <row r="380" spans="1:18" ht="23.25">
      <c r="A380" s="92"/>
      <c r="B380" s="92"/>
      <c r="C380" s="92"/>
      <c r="D380" s="92"/>
      <c r="E380" s="92"/>
      <c r="F380" s="92"/>
      <c r="G380" s="92"/>
      <c r="H380" s="93"/>
      <c r="I380" s="94"/>
      <c r="J380" s="94"/>
      <c r="K380" s="94"/>
      <c r="L380" s="94"/>
      <c r="M380" s="94"/>
      <c r="N380" s="93"/>
      <c r="O380" s="93"/>
      <c r="P380" s="95"/>
      <c r="Q380" s="96"/>
      <c r="R380" s="140"/>
    </row>
    <row r="381" spans="1:18" ht="23.25">
      <c r="A381" s="458" t="s">
        <v>120</v>
      </c>
      <c r="B381" s="458"/>
      <c r="C381" s="458"/>
      <c r="D381" s="458"/>
      <c r="E381" s="458"/>
      <c r="F381" s="458"/>
      <c r="G381" s="458"/>
      <c r="H381" s="458"/>
      <c r="I381" s="458"/>
      <c r="J381" s="94"/>
      <c r="K381" s="94"/>
      <c r="L381" s="94"/>
      <c r="M381" s="94"/>
      <c r="N381" s="98" t="s">
        <v>121</v>
      </c>
      <c r="O381" s="458" t="s">
        <v>97</v>
      </c>
      <c r="P381" s="458"/>
      <c r="Q381" s="458"/>
      <c r="R381" s="98"/>
    </row>
    <row r="382" spans="1:18" ht="23.25">
      <c r="A382" s="98"/>
      <c r="B382" s="98"/>
      <c r="C382" s="98"/>
      <c r="D382" s="98"/>
      <c r="E382" s="98"/>
      <c r="F382" s="98"/>
      <c r="G382" s="98"/>
      <c r="H382" s="98"/>
      <c r="I382" s="98"/>
      <c r="J382" s="94"/>
      <c r="K382" s="94"/>
      <c r="L382" s="94"/>
      <c r="M382" s="94"/>
      <c r="N382" s="98"/>
      <c r="O382" s="98"/>
      <c r="P382" s="98"/>
      <c r="Q382" s="98"/>
      <c r="R382" s="98"/>
    </row>
    <row r="383" spans="1:18" ht="23.25">
      <c r="A383" s="98"/>
      <c r="B383" s="98"/>
      <c r="C383" s="98"/>
      <c r="D383" s="98"/>
      <c r="E383" s="98"/>
      <c r="F383" s="98"/>
      <c r="G383" s="98"/>
      <c r="H383" s="98"/>
      <c r="I383" s="98"/>
      <c r="J383" s="94"/>
      <c r="K383" s="94"/>
      <c r="L383" s="94"/>
      <c r="M383" s="94"/>
      <c r="N383" s="98"/>
      <c r="O383" s="98"/>
      <c r="P383" s="98"/>
      <c r="Q383" s="98"/>
      <c r="R383" s="98"/>
    </row>
    <row r="384" spans="1:18" ht="23.25">
      <c r="A384" s="98"/>
      <c r="B384" s="98"/>
      <c r="C384" s="98"/>
      <c r="D384" s="98"/>
      <c r="E384" s="98"/>
      <c r="F384" s="98"/>
      <c r="G384" s="98"/>
      <c r="H384" s="98"/>
      <c r="I384" s="98"/>
      <c r="J384" s="94"/>
      <c r="K384" s="94"/>
      <c r="L384" s="94"/>
      <c r="M384" s="94"/>
      <c r="N384" s="98"/>
      <c r="O384" s="98"/>
      <c r="P384" s="98"/>
      <c r="Q384" s="98"/>
      <c r="R384" s="98"/>
    </row>
    <row r="385" spans="1:18" ht="23.25">
      <c r="A385" s="98"/>
      <c r="B385" s="98"/>
      <c r="C385" s="98"/>
      <c r="D385" s="98"/>
      <c r="E385" s="98"/>
      <c r="F385" s="98"/>
      <c r="G385" s="98"/>
      <c r="H385" s="98"/>
      <c r="I385" s="98"/>
      <c r="J385" s="94"/>
      <c r="K385" s="94"/>
      <c r="L385" s="94"/>
      <c r="M385" s="94"/>
      <c r="N385" s="98"/>
      <c r="Q385" s="98"/>
      <c r="R385" s="98"/>
    </row>
    <row r="386" spans="1:18" ht="23.25">
      <c r="A386" s="98"/>
      <c r="B386" s="98"/>
      <c r="C386" s="98"/>
      <c r="D386" s="98"/>
      <c r="E386" s="98"/>
      <c r="F386" s="98"/>
      <c r="G386" s="98"/>
      <c r="H386" s="98"/>
      <c r="I386" s="98"/>
      <c r="J386" s="94"/>
      <c r="K386" s="94"/>
      <c r="L386" s="94"/>
      <c r="M386" s="94"/>
      <c r="N386" s="98"/>
      <c r="Q386" s="98"/>
      <c r="R386" s="98"/>
    </row>
    <row r="387" spans="1:18" ht="23.25">
      <c r="A387" s="98"/>
      <c r="B387" s="98"/>
      <c r="C387" s="98"/>
      <c r="D387" s="98"/>
      <c r="E387" s="98"/>
      <c r="F387" s="98"/>
      <c r="G387" s="98"/>
      <c r="H387" s="98"/>
      <c r="I387" s="98"/>
      <c r="J387" s="94"/>
      <c r="K387" s="94"/>
      <c r="L387" s="94"/>
      <c r="M387" s="94"/>
      <c r="N387" s="98"/>
      <c r="Q387" s="98"/>
      <c r="R387" s="98"/>
    </row>
    <row r="388" spans="1:18" ht="23.25">
      <c r="A388" s="98"/>
      <c r="B388" s="98"/>
      <c r="C388" s="98"/>
      <c r="D388" s="98"/>
      <c r="E388" s="98"/>
      <c r="F388" s="98"/>
      <c r="G388" s="98"/>
      <c r="H388" s="98"/>
      <c r="I388" s="98"/>
      <c r="J388" s="94"/>
      <c r="K388" s="94"/>
      <c r="L388" s="94"/>
      <c r="M388" s="94"/>
      <c r="N388" s="98"/>
      <c r="Q388" s="98"/>
      <c r="R388" s="98"/>
    </row>
    <row r="389" spans="1:18" ht="23.2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9"/>
      <c r="P389" s="100"/>
      <c r="Q389" s="100"/>
      <c r="R389" s="100"/>
    </row>
    <row r="390" spans="1:18" ht="23.2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9"/>
      <c r="P390" s="100"/>
      <c r="Q390" s="100"/>
      <c r="R390" s="100"/>
    </row>
    <row r="391" spans="1:18" ht="23.2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9"/>
      <c r="P391" s="100"/>
      <c r="Q391" s="100"/>
      <c r="R391" s="100"/>
    </row>
    <row r="392" spans="1:18" ht="23.2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9"/>
      <c r="P392" s="100"/>
      <c r="Q392" s="100"/>
      <c r="R392" s="100"/>
    </row>
    <row r="393" spans="1:18" ht="23.2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9"/>
      <c r="P393" s="100"/>
      <c r="Q393" s="100"/>
      <c r="R393" s="154"/>
    </row>
    <row r="394" spans="1:18" ht="23.2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9"/>
      <c r="P394" s="100"/>
      <c r="Q394" s="100"/>
      <c r="R394" s="154"/>
    </row>
    <row r="395" spans="1:18" ht="24" thickBot="1">
      <c r="A395" s="308"/>
      <c r="B395" s="309"/>
      <c r="C395" s="309"/>
      <c r="D395" s="309"/>
      <c r="E395" s="309"/>
      <c r="F395" s="309"/>
      <c r="G395" s="309"/>
      <c r="H395" s="309"/>
      <c r="I395" s="309"/>
      <c r="J395" s="98"/>
      <c r="K395" s="98"/>
      <c r="L395" s="98"/>
      <c r="M395" s="98"/>
      <c r="N395" s="98"/>
      <c r="O395" s="99"/>
      <c r="P395" s="100"/>
      <c r="Q395" s="100"/>
      <c r="R395" s="154"/>
    </row>
    <row r="396" spans="1:18" ht="24" thickBot="1">
      <c r="A396" s="477">
        <v>4</v>
      </c>
      <c r="B396" s="478"/>
      <c r="C396" s="478"/>
      <c r="D396" s="478"/>
      <c r="E396" s="478"/>
      <c r="F396" s="478"/>
      <c r="G396" s="478"/>
      <c r="H396" s="478"/>
      <c r="I396" s="478"/>
      <c r="J396" s="478"/>
      <c r="K396" s="478"/>
      <c r="L396" s="478"/>
      <c r="M396" s="478"/>
      <c r="N396" s="478"/>
      <c r="O396" s="478"/>
      <c r="P396" s="478"/>
      <c r="Q396" s="479"/>
      <c r="R396" s="157"/>
    </row>
    <row r="397" spans="1:18" ht="23.25">
      <c r="A397" s="488" t="s">
        <v>24</v>
      </c>
      <c r="B397" s="456"/>
      <c r="C397" s="456"/>
      <c r="D397" s="456"/>
      <c r="E397" s="456"/>
      <c r="F397" s="456"/>
      <c r="G397" s="456"/>
      <c r="H397" s="456"/>
      <c r="I397" s="456"/>
      <c r="J397" s="456"/>
      <c r="K397" s="456"/>
      <c r="L397" s="456"/>
      <c r="M397" s="456"/>
      <c r="N397" s="456"/>
      <c r="O397" s="456"/>
      <c r="P397" s="456"/>
      <c r="Q397" s="457"/>
      <c r="R397" s="230"/>
    </row>
    <row r="398" spans="1:19" ht="23.25">
      <c r="A398" s="101"/>
      <c r="B398" s="94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102"/>
      <c r="Q398" s="103" t="s">
        <v>25</v>
      </c>
      <c r="R398" s="158"/>
      <c r="S398" s="152"/>
    </row>
    <row r="399" spans="1:18" ht="23.25">
      <c r="A399" s="104" t="s">
        <v>26</v>
      </c>
      <c r="B399" s="94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105"/>
      <c r="P399" s="106" t="s">
        <v>3</v>
      </c>
      <c r="Q399" s="107"/>
      <c r="R399" s="151"/>
    </row>
    <row r="400" spans="1:18" ht="23.25">
      <c r="A400" s="104" t="s">
        <v>4</v>
      </c>
      <c r="B400" s="94"/>
      <c r="C400" s="94">
        <v>5120</v>
      </c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108"/>
      <c r="P400" s="109" t="s">
        <v>5</v>
      </c>
      <c r="Q400" s="110"/>
      <c r="R400" s="159"/>
    </row>
    <row r="401" spans="1:18" ht="23.25">
      <c r="A401" s="104" t="s">
        <v>58</v>
      </c>
      <c r="B401" s="108"/>
      <c r="C401" s="108" t="s">
        <v>238</v>
      </c>
      <c r="D401" s="108"/>
      <c r="E401" s="108"/>
      <c r="F401" s="94"/>
      <c r="G401" s="94"/>
      <c r="H401" s="94"/>
      <c r="I401" s="94"/>
      <c r="J401" s="94"/>
      <c r="K401" s="94"/>
      <c r="L401" s="94"/>
      <c r="M401" s="94"/>
      <c r="N401" s="94"/>
      <c r="O401" s="108"/>
      <c r="P401" s="109" t="s">
        <v>6</v>
      </c>
      <c r="Q401" s="110"/>
      <c r="R401" s="159"/>
    </row>
    <row r="402" spans="1:18" ht="24" thickBot="1">
      <c r="A402" s="104" t="s">
        <v>59</v>
      </c>
      <c r="B402" s="108">
        <v>2018</v>
      </c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108"/>
      <c r="P402" s="111" t="s">
        <v>7</v>
      </c>
      <c r="Q402" s="112"/>
      <c r="R402" s="159"/>
    </row>
    <row r="403" spans="1:22" ht="24" thickBot="1">
      <c r="A403" s="489" t="s">
        <v>27</v>
      </c>
      <c r="B403" s="490"/>
      <c r="C403" s="490"/>
      <c r="D403" s="490"/>
      <c r="E403" s="490"/>
      <c r="F403" s="490"/>
      <c r="G403" s="490"/>
      <c r="H403" s="490"/>
      <c r="I403" s="490"/>
      <c r="J403" s="490"/>
      <c r="K403" s="490"/>
      <c r="L403" s="491"/>
      <c r="M403" s="113"/>
      <c r="N403" s="113"/>
      <c r="O403" s="455" t="s">
        <v>28</v>
      </c>
      <c r="P403" s="456"/>
      <c r="Q403" s="457"/>
      <c r="R403" s="230"/>
      <c r="U403" s="44"/>
      <c r="V403" s="44"/>
    </row>
    <row r="404" spans="1:22" ht="24" thickBot="1">
      <c r="A404" s="460">
        <v>2</v>
      </c>
      <c r="B404" s="461"/>
      <c r="C404" s="461"/>
      <c r="D404" s="461"/>
      <c r="E404" s="461"/>
      <c r="F404" s="461"/>
      <c r="G404" s="462"/>
      <c r="H404" s="106" t="s">
        <v>29</v>
      </c>
      <c r="I404" s="311"/>
      <c r="J404" s="311"/>
      <c r="K404" s="311"/>
      <c r="L404" s="312"/>
      <c r="M404" s="312"/>
      <c r="N404" s="311"/>
      <c r="O404" s="227" t="s">
        <v>30</v>
      </c>
      <c r="P404" s="278" t="s">
        <v>31</v>
      </c>
      <c r="Q404" s="229" t="s">
        <v>32</v>
      </c>
      <c r="R404" s="230"/>
      <c r="U404" s="371"/>
      <c r="V404" s="372"/>
    </row>
    <row r="405" spans="1:22" ht="24" thickBot="1">
      <c r="A405" s="277"/>
      <c r="B405" s="139"/>
      <c r="C405" s="139"/>
      <c r="D405" s="139"/>
      <c r="E405" s="139"/>
      <c r="F405" s="139"/>
      <c r="G405" s="139"/>
      <c r="H405" s="105"/>
      <c r="I405" s="105"/>
      <c r="J405" s="105"/>
      <c r="K405" s="105"/>
      <c r="L405" s="105"/>
      <c r="M405" s="105"/>
      <c r="N405" s="105"/>
      <c r="O405" s="227"/>
      <c r="P405" s="278"/>
      <c r="Q405" s="229"/>
      <c r="R405" s="230"/>
      <c r="U405" s="371"/>
      <c r="V405" s="372"/>
    </row>
    <row r="406" spans="1:22" ht="23.25">
      <c r="A406" s="463" t="s">
        <v>33</v>
      </c>
      <c r="B406" s="313" t="s">
        <v>34</v>
      </c>
      <c r="C406" s="465" t="s">
        <v>35</v>
      </c>
      <c r="D406" s="310" t="s">
        <v>36</v>
      </c>
      <c r="E406" s="278" t="s">
        <v>37</v>
      </c>
      <c r="F406" s="456" t="s">
        <v>38</v>
      </c>
      <c r="G406" s="480" t="s">
        <v>39</v>
      </c>
      <c r="H406" s="456" t="s">
        <v>40</v>
      </c>
      <c r="I406" s="278" t="s">
        <v>100</v>
      </c>
      <c r="J406" s="228"/>
      <c r="K406" s="227"/>
      <c r="L406" s="278" t="s">
        <v>34</v>
      </c>
      <c r="M406" s="229"/>
      <c r="N406" s="228"/>
      <c r="O406" s="484">
        <v>3</v>
      </c>
      <c r="P406" s="486">
        <v>4</v>
      </c>
      <c r="Q406" s="482">
        <v>5</v>
      </c>
      <c r="R406" s="160"/>
      <c r="U406" s="371"/>
      <c r="V406" s="372"/>
    </row>
    <row r="407" spans="1:22" ht="24" thickBot="1">
      <c r="A407" s="464"/>
      <c r="B407" s="314" t="s">
        <v>33</v>
      </c>
      <c r="C407" s="466"/>
      <c r="D407" s="315" t="s">
        <v>42</v>
      </c>
      <c r="E407" s="316" t="s">
        <v>43</v>
      </c>
      <c r="F407" s="467"/>
      <c r="G407" s="481"/>
      <c r="H407" s="467"/>
      <c r="I407" s="316"/>
      <c r="J407" s="309"/>
      <c r="K407" s="308"/>
      <c r="L407" s="316" t="s">
        <v>41</v>
      </c>
      <c r="M407" s="317"/>
      <c r="N407" s="309"/>
      <c r="O407" s="485"/>
      <c r="P407" s="487"/>
      <c r="Q407" s="483"/>
      <c r="R407" s="160"/>
      <c r="U407" s="371"/>
      <c r="V407" s="372"/>
    </row>
    <row r="408" spans="1:22" ht="23.25">
      <c r="A408" s="227"/>
      <c r="B408" s="278"/>
      <c r="C408" s="228"/>
      <c r="D408" s="278"/>
      <c r="E408" s="228"/>
      <c r="F408" s="278"/>
      <c r="G408" s="228"/>
      <c r="H408" s="318"/>
      <c r="I408" s="228"/>
      <c r="J408" s="278"/>
      <c r="K408" s="228"/>
      <c r="L408" s="227"/>
      <c r="M408" s="278"/>
      <c r="N408" s="278"/>
      <c r="O408" s="279"/>
      <c r="P408" s="280"/>
      <c r="Q408" s="281"/>
      <c r="R408" s="161"/>
      <c r="U408" s="371"/>
      <c r="V408" s="372"/>
    </row>
    <row r="409" spans="1:22" ht="23.25">
      <c r="A409" s="257"/>
      <c r="B409" s="254"/>
      <c r="C409" s="251"/>
      <c r="D409" s="254"/>
      <c r="E409" s="251"/>
      <c r="F409" s="254"/>
      <c r="G409" s="251"/>
      <c r="H409" s="252"/>
      <c r="I409" s="253">
        <v>4</v>
      </c>
      <c r="J409" s="252">
        <v>1</v>
      </c>
      <c r="K409" s="253"/>
      <c r="L409" s="252"/>
      <c r="M409" s="253"/>
      <c r="N409" s="260" t="s">
        <v>164</v>
      </c>
      <c r="O409" s="241"/>
      <c r="P409" s="240">
        <f>+P410</f>
        <v>2778664.5399999954</v>
      </c>
      <c r="Q409" s="239"/>
      <c r="R409" s="149"/>
      <c r="S409" s="44"/>
      <c r="T409" s="44"/>
      <c r="U409" s="371"/>
      <c r="V409" s="372"/>
    </row>
    <row r="410" spans="1:22" ht="23.25">
      <c r="A410" s="257"/>
      <c r="B410" s="254"/>
      <c r="C410" s="251"/>
      <c r="D410" s="254"/>
      <c r="E410" s="251"/>
      <c r="F410" s="254"/>
      <c r="G410" s="251"/>
      <c r="H410" s="255"/>
      <c r="I410" s="256">
        <v>4</v>
      </c>
      <c r="J410" s="255">
        <v>1</v>
      </c>
      <c r="K410" s="256">
        <v>1</v>
      </c>
      <c r="L410" s="255">
        <v>1</v>
      </c>
      <c r="M410" s="256">
        <v>1</v>
      </c>
      <c r="N410" s="261" t="s">
        <v>171</v>
      </c>
      <c r="O410" s="239"/>
      <c r="P410" s="238">
        <f>+'VAR. EFECT'!B11</f>
        <v>2778664.5399999954</v>
      </c>
      <c r="Q410" s="239"/>
      <c r="R410" s="235"/>
      <c r="S410" s="44"/>
      <c r="T410" s="44"/>
      <c r="U410" s="373"/>
      <c r="V410" s="374"/>
    </row>
    <row r="411" spans="1:22" ht="23.25">
      <c r="A411" s="257"/>
      <c r="B411" s="254"/>
      <c r="C411" s="251"/>
      <c r="D411" s="254"/>
      <c r="E411" s="251"/>
      <c r="F411" s="254"/>
      <c r="G411" s="251"/>
      <c r="H411" s="255"/>
      <c r="I411" s="256"/>
      <c r="J411" s="255"/>
      <c r="K411" s="256"/>
      <c r="L411" s="255"/>
      <c r="M411" s="255"/>
      <c r="N411" s="261"/>
      <c r="O411" s="239"/>
      <c r="P411" s="238"/>
      <c r="Q411" s="239"/>
      <c r="R411" s="235"/>
      <c r="S411" s="44"/>
      <c r="T411" s="44"/>
      <c r="U411" s="219"/>
      <c r="V411" s="162"/>
    </row>
    <row r="412" spans="1:22" ht="23.25">
      <c r="A412" s="257"/>
      <c r="B412" s="254"/>
      <c r="C412" s="251"/>
      <c r="D412" s="254"/>
      <c r="E412" s="251"/>
      <c r="F412" s="254"/>
      <c r="G412" s="251"/>
      <c r="H412" s="255"/>
      <c r="I412" s="256"/>
      <c r="J412" s="255"/>
      <c r="K412" s="261"/>
      <c r="L412" s="261"/>
      <c r="M412" s="261"/>
      <c r="N412" s="261"/>
      <c r="O412" s="239"/>
      <c r="P412" s="238"/>
      <c r="Q412" s="239"/>
      <c r="R412" s="235"/>
      <c r="S412" s="44"/>
      <c r="T412" s="44"/>
      <c r="U412" s="219"/>
      <c r="V412" s="162"/>
    </row>
    <row r="413" spans="1:22" ht="25.5">
      <c r="A413" s="257"/>
      <c r="B413" s="254"/>
      <c r="C413" s="251"/>
      <c r="D413" s="254"/>
      <c r="E413" s="251"/>
      <c r="F413" s="254"/>
      <c r="G413" s="251"/>
      <c r="H413" s="255"/>
      <c r="I413" s="256">
        <v>4</v>
      </c>
      <c r="J413" s="255">
        <v>2</v>
      </c>
      <c r="K413" s="256"/>
      <c r="L413" s="261"/>
      <c r="M413" s="255"/>
      <c r="N413" s="302" t="s">
        <v>165</v>
      </c>
      <c r="O413" s="239"/>
      <c r="P413" s="240">
        <f>+P414</f>
        <v>0</v>
      </c>
      <c r="Q413" s="241">
        <f>+Q414</f>
        <v>2924316.36</v>
      </c>
      <c r="R413" s="140"/>
      <c r="S413" s="360"/>
      <c r="T413" s="44"/>
      <c r="U413" s="172"/>
      <c r="V413" s="162"/>
    </row>
    <row r="414" spans="1:22" ht="27.75" customHeight="1" thickBot="1">
      <c r="A414" s="262"/>
      <c r="B414" s="264"/>
      <c r="C414" s="265"/>
      <c r="D414" s="264"/>
      <c r="E414" s="265"/>
      <c r="F414" s="264"/>
      <c r="G414" s="265"/>
      <c r="H414" s="304"/>
      <c r="I414" s="319">
        <v>4</v>
      </c>
      <c r="J414" s="304">
        <v>2</v>
      </c>
      <c r="K414" s="319">
        <v>1</v>
      </c>
      <c r="L414" s="320">
        <v>1</v>
      </c>
      <c r="M414" s="304">
        <v>1</v>
      </c>
      <c r="N414" s="321" t="s">
        <v>166</v>
      </c>
      <c r="O414" s="241"/>
      <c r="P414" s="238"/>
      <c r="Q414" s="239">
        <f>13851+9307.25+202478.21+6456+26451.81+120687.9+69233.52+100445.7+72590.55+24012+6554+77127.5+183350+19000+109060+165300+11020+12712.5+185207+19080+8232+11507.23+26706.18+63403.27+22853.27+81624.89+198353.29+39670+4889.55+18377.31+51145.64+101800.05+152831.24+8000+1600+1600+1500+1500+4800+4000+3360+3000+2880+1500+2250+5000+2400+630458.68+35148.82</f>
        <v>2924316.36</v>
      </c>
      <c r="R414" s="236"/>
      <c r="S414" s="122"/>
      <c r="T414" s="152"/>
      <c r="U414" s="155"/>
      <c r="V414" s="162"/>
    </row>
    <row r="415" spans="1:22" ht="24" thickBot="1">
      <c r="A415" s="322"/>
      <c r="B415" s="305"/>
      <c r="C415" s="305"/>
      <c r="D415" s="305"/>
      <c r="E415" s="305"/>
      <c r="F415" s="305"/>
      <c r="G415" s="305"/>
      <c r="H415" s="323"/>
      <c r="I415" s="323"/>
      <c r="J415" s="323"/>
      <c r="K415" s="323"/>
      <c r="L415" s="323"/>
      <c r="M415" s="324"/>
      <c r="N415" s="346" t="s">
        <v>220</v>
      </c>
      <c r="O415" s="242"/>
      <c r="P415" s="242">
        <f>+P409+P413</f>
        <v>2778664.5399999954</v>
      </c>
      <c r="Q415" s="242">
        <f>+Q413</f>
        <v>2924316.36</v>
      </c>
      <c r="R415" s="140"/>
      <c r="S415" s="361"/>
      <c r="T415" s="152"/>
      <c r="U415" s="163"/>
      <c r="V415" s="152"/>
    </row>
    <row r="416" spans="1:22" ht="24" thickBot="1">
      <c r="A416" s="262"/>
      <c r="B416" s="265"/>
      <c r="C416" s="265"/>
      <c r="D416" s="265"/>
      <c r="E416" s="265"/>
      <c r="F416" s="265"/>
      <c r="G416" s="265"/>
      <c r="H416" s="319"/>
      <c r="I416" s="319"/>
      <c r="J416" s="319"/>
      <c r="K416" s="319"/>
      <c r="L416" s="319"/>
      <c r="M416" s="325"/>
      <c r="N416" s="346" t="s">
        <v>190</v>
      </c>
      <c r="O416" s="326"/>
      <c r="P416" s="390">
        <f>+P415+P373</f>
        <v>13224028.529999997</v>
      </c>
      <c r="Q416" s="390">
        <f>+Q415+Q373</f>
        <v>9503237.08</v>
      </c>
      <c r="R416" s="237"/>
      <c r="S416" s="173"/>
      <c r="T416" s="152"/>
      <c r="U416" s="163"/>
      <c r="V416" s="152"/>
    </row>
    <row r="417" spans="1:22" ht="23.25">
      <c r="A417" s="251"/>
      <c r="B417" s="251"/>
      <c r="C417" s="251"/>
      <c r="D417" s="251"/>
      <c r="E417" s="251"/>
      <c r="F417" s="251"/>
      <c r="G417" s="251"/>
      <c r="H417" s="256"/>
      <c r="I417" s="256"/>
      <c r="J417" s="256"/>
      <c r="K417" s="256"/>
      <c r="L417" s="256"/>
      <c r="M417" s="256"/>
      <c r="N417" s="259"/>
      <c r="O417" s="235"/>
      <c r="P417" s="237"/>
      <c r="Q417" s="237"/>
      <c r="R417" s="237"/>
      <c r="S417" s="165"/>
      <c r="T417" s="152"/>
      <c r="U417" s="163"/>
      <c r="V417" s="152"/>
    </row>
    <row r="418" spans="1:22" ht="23.25">
      <c r="A418" s="251"/>
      <c r="B418" s="251"/>
      <c r="C418" s="251"/>
      <c r="D418" s="251"/>
      <c r="E418" s="251"/>
      <c r="F418" s="251"/>
      <c r="G418" s="251"/>
      <c r="H418" s="256"/>
      <c r="I418" s="256"/>
      <c r="J418" s="256"/>
      <c r="K418" s="256"/>
      <c r="L418" s="256"/>
      <c r="M418" s="256"/>
      <c r="N418" s="259"/>
      <c r="O418" s="140"/>
      <c r="P418" s="237"/>
      <c r="Q418" s="237"/>
      <c r="R418" s="237"/>
      <c r="S418" s="165"/>
      <c r="T418" s="152"/>
      <c r="U418" s="163"/>
      <c r="V418" s="152"/>
    </row>
    <row r="419" spans="1:22" ht="23.25">
      <c r="A419" s="251"/>
      <c r="B419" s="251"/>
      <c r="C419" s="251"/>
      <c r="D419" s="251"/>
      <c r="E419" s="251"/>
      <c r="F419" s="251"/>
      <c r="G419" s="251"/>
      <c r="H419" s="256"/>
      <c r="I419" s="256"/>
      <c r="J419" s="256"/>
      <c r="K419" s="256"/>
      <c r="L419" s="256"/>
      <c r="M419" s="256"/>
      <c r="N419" s="259"/>
      <c r="P419" s="140"/>
      <c r="Q419" s="391"/>
      <c r="R419" s="237"/>
      <c r="S419" s="165"/>
      <c r="T419" s="152"/>
      <c r="U419" s="163"/>
      <c r="V419" s="152"/>
    </row>
    <row r="420" spans="1:22" ht="23.2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251"/>
      <c r="N420" s="251"/>
      <c r="P420" s="399"/>
      <c r="Q420" s="122"/>
      <c r="R420" s="122"/>
      <c r="S420" s="164"/>
      <c r="T420" s="152"/>
      <c r="U420" s="163"/>
      <c r="V420" s="152"/>
    </row>
    <row r="421" spans="1:20" ht="23.25">
      <c r="A421" s="114"/>
      <c r="B421" s="114"/>
      <c r="C421" s="114"/>
      <c r="D421" s="114"/>
      <c r="E421" s="114"/>
      <c r="F421" s="115"/>
      <c r="G421" s="115"/>
      <c r="H421" s="115"/>
      <c r="I421" s="114"/>
      <c r="J421" s="114"/>
      <c r="K421" s="114"/>
      <c r="L421" s="114"/>
      <c r="M421" s="114"/>
      <c r="N421" s="114"/>
      <c r="O421" s="116"/>
      <c r="P421" s="122"/>
      <c r="Q421" s="122"/>
      <c r="R421" s="122"/>
      <c r="S421" s="44"/>
      <c r="T421" s="44"/>
    </row>
    <row r="422" spans="1:20" ht="23.25">
      <c r="A422" s="92"/>
      <c r="B422" s="92"/>
      <c r="C422" s="92"/>
      <c r="D422" s="92"/>
      <c r="E422" s="92"/>
      <c r="F422" s="92"/>
      <c r="G422" s="92"/>
      <c r="H422" s="93"/>
      <c r="I422" s="94"/>
      <c r="J422" s="94"/>
      <c r="K422" s="94"/>
      <c r="L422" s="94"/>
      <c r="M422" s="94"/>
      <c r="N422" s="93"/>
      <c r="O422" s="93"/>
      <c r="P422" s="95"/>
      <c r="Q422" s="96"/>
      <c r="R422" s="140"/>
      <c r="S422" s="44"/>
      <c r="T422" s="44"/>
    </row>
    <row r="423" spans="1:20" ht="23.25">
      <c r="A423" s="458" t="s">
        <v>120</v>
      </c>
      <c r="B423" s="458"/>
      <c r="C423" s="458"/>
      <c r="D423" s="458"/>
      <c r="E423" s="458"/>
      <c r="F423" s="458"/>
      <c r="G423" s="458"/>
      <c r="H423" s="458"/>
      <c r="I423" s="458"/>
      <c r="J423" s="94"/>
      <c r="K423" s="94"/>
      <c r="L423" s="94"/>
      <c r="M423" s="94"/>
      <c r="N423" s="98" t="s">
        <v>121</v>
      </c>
      <c r="O423" s="459" t="s">
        <v>97</v>
      </c>
      <c r="P423" s="459"/>
      <c r="Q423" s="459"/>
      <c r="R423" s="114"/>
      <c r="S423" s="44"/>
      <c r="T423" s="44"/>
    </row>
    <row r="424" spans="1:18" ht="12.75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53"/>
      <c r="Q424" s="44"/>
      <c r="R424" s="44"/>
    </row>
    <row r="425" spans="1:18" ht="25.5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98"/>
      <c r="Q425" s="358"/>
      <c r="R425" s="44"/>
    </row>
    <row r="426" spans="16:18" ht="25.5">
      <c r="P426" s="98"/>
      <c r="Q426" s="358"/>
      <c r="R426" s="28"/>
    </row>
    <row r="427" spans="16:18" ht="25.5">
      <c r="P427" s="98"/>
      <c r="Q427" s="358"/>
      <c r="R427" s="28"/>
    </row>
  </sheetData>
  <sheetProtection/>
  <mergeCells count="68">
    <mergeCell ref="A1:Q1"/>
    <mergeCell ref="A2:Q2"/>
    <mergeCell ref="A9:L9"/>
    <mergeCell ref="O9:Q9"/>
    <mergeCell ref="A11:G11"/>
    <mergeCell ref="A12:A13"/>
    <mergeCell ref="C12:C13"/>
    <mergeCell ref="F12:F13"/>
    <mergeCell ref="G12:G13"/>
    <mergeCell ref="H12:H13"/>
    <mergeCell ref="I12:I13"/>
    <mergeCell ref="O12:O13"/>
    <mergeCell ref="P12:P13"/>
    <mergeCell ref="Q12:Q13"/>
    <mergeCell ref="A14:G14"/>
    <mergeCell ref="A141:L141"/>
    <mergeCell ref="A148:I148"/>
    <mergeCell ref="O148:Q148"/>
    <mergeCell ref="A217:Q217"/>
    <mergeCell ref="A218:Q218"/>
    <mergeCell ref="A225:L225"/>
    <mergeCell ref="O225:Q225"/>
    <mergeCell ref="A227:G227"/>
    <mergeCell ref="A229:A230"/>
    <mergeCell ref="C229:C230"/>
    <mergeCell ref="F229:F230"/>
    <mergeCell ref="G229:G230"/>
    <mergeCell ref="H229:H230"/>
    <mergeCell ref="I229:I230"/>
    <mergeCell ref="O229:O230"/>
    <mergeCell ref="P229:P230"/>
    <mergeCell ref="Q229:Q230"/>
    <mergeCell ref="A293:L293"/>
    <mergeCell ref="A299:I299"/>
    <mergeCell ref="O299:Q299"/>
    <mergeCell ref="A328:Q328"/>
    <mergeCell ref="A329:Q329"/>
    <mergeCell ref="A335:L335"/>
    <mergeCell ref="O335:Q335"/>
    <mergeCell ref="A336:G336"/>
    <mergeCell ref="A337:A338"/>
    <mergeCell ref="C337:C338"/>
    <mergeCell ref="F337:F338"/>
    <mergeCell ref="G337:G338"/>
    <mergeCell ref="H337:H338"/>
    <mergeCell ref="A381:I381"/>
    <mergeCell ref="O381:Q381"/>
    <mergeCell ref="A396:Q396"/>
    <mergeCell ref="G406:G407"/>
    <mergeCell ref="Q406:Q407"/>
    <mergeCell ref="H406:H407"/>
    <mergeCell ref="O406:O407"/>
    <mergeCell ref="P406:P407"/>
    <mergeCell ref="A397:Q397"/>
    <mergeCell ref="A403:L403"/>
    <mergeCell ref="I337:I338"/>
    <mergeCell ref="O337:O338"/>
    <mergeCell ref="P337:P338"/>
    <mergeCell ref="Q337:Q338"/>
    <mergeCell ref="A372:L372"/>
    <mergeCell ref="A373:L373"/>
    <mergeCell ref="O403:Q403"/>
    <mergeCell ref="A423:I423"/>
    <mergeCell ref="O423:Q423"/>
    <mergeCell ref="A404:G404"/>
    <mergeCell ref="A406:A407"/>
    <mergeCell ref="C406:C407"/>
    <mergeCell ref="F406:F407"/>
  </mergeCells>
  <printOptions/>
  <pageMargins left="0.7086614173228347" right="0.2362204724409449" top="0.7480314960629921" bottom="0.7480314960629921" header="0.31496062992125984" footer="0.31496062992125984"/>
  <pageSetup horizontalDpi="600" verticalDpi="600" orientation="portrait" scale="30" r:id="rId1"/>
  <ignoredErrors>
    <ignoredError sqref="B340:C340 B235:C235 B116:C116 B98:C98 B80:C80 B61:C61 B40:C40 B19:C19 B16:C1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4" sqref="I24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Jardin Botanico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L A Informacion</cp:lastModifiedBy>
  <cp:lastPrinted>2018-06-18T19:19:47Z</cp:lastPrinted>
  <dcterms:created xsi:type="dcterms:W3CDTF">2004-12-01T18:56:44Z</dcterms:created>
  <dcterms:modified xsi:type="dcterms:W3CDTF">2018-06-19T19:18:44Z</dcterms:modified>
  <cp:category/>
  <cp:version/>
  <cp:contentType/>
  <cp:contentStatus/>
</cp:coreProperties>
</file>