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firstSheet="1" activeTab="5"/>
  </bookViews>
  <sheets>
    <sheet name="VAR. CXP  (2)" sheetId="1" r:id="rId1"/>
    <sheet name="relacion ingresos" sheetId="2" r:id="rId2"/>
    <sheet name="relacion de gastos" sheetId="3" r:id="rId3"/>
    <sheet name="VAR. EFECT" sheetId="4" r:id="rId4"/>
    <sheet name="EJ. INGRESO" sheetId="5" r:id="rId5"/>
    <sheet name="EJEC GTO " sheetId="6" r:id="rId6"/>
  </sheets>
  <externalReferences>
    <externalReference r:id="rId9"/>
  </externalReferences>
  <definedNames>
    <definedName name="_xlnm.Print_Area" localSheetId="2">'relacion de gastos'!$A$1:$G$30</definedName>
    <definedName name="_xlnm.Print_Area" localSheetId="1">'relacion ingresos'!$A$1:$G$40</definedName>
    <definedName name="_xlnm.Print_Area" localSheetId="3">'VAR. EFECT'!$A$1:$B$11</definedName>
  </definedNames>
  <calcPr fullCalcOnLoad="1"/>
</workbook>
</file>

<file path=xl/sharedStrings.xml><?xml version="1.0" encoding="utf-8"?>
<sst xmlns="http://schemas.openxmlformats.org/spreadsheetml/2006/main" count="454" uniqueCount="252">
  <si>
    <t>INFORME MENSUAL DEL INGRESO</t>
  </si>
  <si>
    <t>Formulario No. 1</t>
  </si>
  <si>
    <t>INSTITUCION:  JARDIN BOTANICO NACIONAL "DR. RAFAEL Ma. MOSCOSO".</t>
  </si>
  <si>
    <t>REGISTRO INTERNO ONAPRES</t>
  </si>
  <si>
    <t>CODIGO:</t>
  </si>
  <si>
    <t>NUMERO:</t>
  </si>
  <si>
    <t>HORA:</t>
  </si>
  <si>
    <t>FECHA:</t>
  </si>
  <si>
    <t>Clasificación del Ingreso</t>
  </si>
  <si>
    <t>Denominación de la Cuenta</t>
  </si>
  <si>
    <t>Fondo</t>
  </si>
  <si>
    <t>Ingresos</t>
  </si>
  <si>
    <t>en el Mes</t>
  </si>
  <si>
    <t>GRUPO</t>
  </si>
  <si>
    <t>SUBGRUPO</t>
  </si>
  <si>
    <t>CUENTA</t>
  </si>
  <si>
    <t>TRANSFERENCIAS CORRIENTES</t>
  </si>
  <si>
    <t>DEL SECTOR PRIVADO INTERNO</t>
  </si>
  <si>
    <t xml:space="preserve">DE LA ADMINISTRACION CENTRAL </t>
  </si>
  <si>
    <t>OTROS INGRESOS</t>
  </si>
  <si>
    <t>VENTAS DE MERCANCIA DEL ESTADO</t>
  </si>
  <si>
    <t>DEL GOBIERNO GENERAL</t>
  </si>
  <si>
    <t>VENTAS DE SERVICIOS DEL ESTADO</t>
  </si>
  <si>
    <t>RENTA DE LA PROPIEDAD</t>
  </si>
  <si>
    <t>ALQUILERES</t>
  </si>
  <si>
    <t>EJECUCION PRESUPUESTARIA DEL GASTO</t>
  </si>
  <si>
    <t>Formulario No. 2</t>
  </si>
  <si>
    <t>INSTITUCION: JARDIN BOTANICO NACIONAL "R. RAFAEL Ma. MOSCOSO"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</si>
  <si>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</si>
  <si>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</si>
  <si>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</si>
  <si>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</si>
  <si>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</si>
  <si>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</si>
  <si>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</si>
  <si>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</si>
  <si>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</si>
  <si>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</si>
  <si>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</si>
  <si>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</si>
  <si>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</si>
  <si>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OBJ.</t>
  </si>
  <si>
    <t>CTA.</t>
  </si>
  <si>
    <t>OBRA</t>
  </si>
  <si>
    <t>GEOG.</t>
  </si>
  <si>
    <t>TOTAL</t>
  </si>
  <si>
    <t>Responsable del Registro</t>
  </si>
  <si>
    <t>TOTAL GENERAL</t>
  </si>
  <si>
    <t>_________________________</t>
  </si>
  <si>
    <t xml:space="preserve">                                                                                      __________________________________</t>
  </si>
  <si>
    <t>Jardin Botanico Nacional</t>
  </si>
  <si>
    <t xml:space="preserve">Analisis de ingreso por Cuentas Bancarias </t>
  </si>
  <si>
    <t>Cuenta Banco Ingreso</t>
  </si>
  <si>
    <t>General</t>
  </si>
  <si>
    <t>Total</t>
  </si>
  <si>
    <t>Ventas de la Tienda</t>
  </si>
  <si>
    <t>Sub total</t>
  </si>
  <si>
    <t>Relacion de los Gastos por Cuentas Bancarias</t>
  </si>
  <si>
    <t>Cuentas de Gastos</t>
  </si>
  <si>
    <t>Gastos</t>
  </si>
  <si>
    <t>MES:</t>
  </si>
  <si>
    <t xml:space="preserve">MES: </t>
  </si>
  <si>
    <t xml:space="preserve">AÑO: </t>
  </si>
  <si>
    <t>Saldo Inicial</t>
  </si>
  <si>
    <t>Cuentas por pagar proveedores</t>
  </si>
  <si>
    <t>Otras cuentas por pagar</t>
  </si>
  <si>
    <t>Retenciones por pagar</t>
  </si>
  <si>
    <t>Total deuda del mes</t>
  </si>
  <si>
    <t>Deuda acumulada</t>
  </si>
  <si>
    <t>Pagos proveedores</t>
  </si>
  <si>
    <t>Pago Retenciones</t>
  </si>
  <si>
    <t>Total pago del mes</t>
  </si>
  <si>
    <t>Saldo Final</t>
  </si>
  <si>
    <t>menos: saldo inicial</t>
  </si>
  <si>
    <t>Jardín Botánico Nacional "Dr. Rafael Ma. Moscoso".</t>
  </si>
  <si>
    <t>Menos: Saldo Inicial</t>
  </si>
  <si>
    <t>Más:  Ingresos del Mes</t>
  </si>
  <si>
    <t>Disponibilidades</t>
  </si>
  <si>
    <t>Menos: Gastos del Mes</t>
  </si>
  <si>
    <t>Balance final de efectivo</t>
  </si>
  <si>
    <t>Nombre de la Cuenta</t>
  </si>
  <si>
    <t>Cuentas por Pagar Proveedores</t>
  </si>
  <si>
    <t>Acumulacion y Retenc. Por pagar</t>
  </si>
  <si>
    <t>Otras Cuentas por pagar</t>
  </si>
  <si>
    <t xml:space="preserve">            Jardín Botánico Nacional "Dr. Rafael Ma. Moscoso".</t>
  </si>
  <si>
    <t>Ventas de la Boletas</t>
  </si>
  <si>
    <t xml:space="preserve">Club de Caminantes </t>
  </si>
  <si>
    <t>Cargos  Bancarios</t>
  </si>
  <si>
    <t>Sub- Total</t>
  </si>
  <si>
    <t>Total General</t>
  </si>
  <si>
    <t>VARIACION</t>
  </si>
  <si>
    <t>Mas: deuda del mes:</t>
  </si>
  <si>
    <t>Menos: pagos del mes:</t>
  </si>
  <si>
    <t>Pago otras cuentas por pagar</t>
  </si>
  <si>
    <t>Plantas Acuaticas</t>
  </si>
  <si>
    <t>Plantas Vivero</t>
  </si>
  <si>
    <t>CONTRIBUCIONES DE LA SEGURIDAD SOCIAL</t>
  </si>
  <si>
    <t>SEGURO DE SALUD Y RIESGO LABORAL</t>
  </si>
  <si>
    <t>CONTRIBUCIÓN PATRONAL</t>
  </si>
  <si>
    <t>SEGURO DE PENSIONES</t>
  </si>
  <si>
    <t>CONTRIBUCION PATRONAL</t>
  </si>
  <si>
    <t>Firma Responsable y Sello de la Institución</t>
  </si>
  <si>
    <t>TIPO</t>
  </si>
  <si>
    <t>OBJ</t>
  </si>
  <si>
    <t>CTA</t>
  </si>
  <si>
    <t>AUX</t>
  </si>
  <si>
    <t xml:space="preserve">                                         Trabajo Realizado por           Firma Responsable y Sello de la Institución</t>
  </si>
  <si>
    <t xml:space="preserve">SERVICIOS PERSONALES </t>
  </si>
  <si>
    <t xml:space="preserve">REMUNERACIONES </t>
  </si>
  <si>
    <t xml:space="preserve">Sueldos al personal contratado y/o igualado </t>
  </si>
  <si>
    <t xml:space="preserve">SOBRESUELDOS </t>
  </si>
  <si>
    <t xml:space="preserve">SERVICIOS NO PERSONALES </t>
  </si>
  <si>
    <t xml:space="preserve">SERVICIOS BASICOS </t>
  </si>
  <si>
    <t xml:space="preserve">PUBLICIDAD IMPRESIÓN Y ENCUADERNACION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</si>
  <si>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</si>
  <si>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</si>
  <si>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</si>
  <si>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CUERO, CAUCHO Y PLÁSTICO </t>
  </si>
  <si>
    <t xml:space="preserve">Gasolina </t>
  </si>
  <si>
    <t xml:space="preserve">PRODUCTOS Y UTILES VARIOS </t>
  </si>
  <si>
    <t>DESCRIPCION</t>
  </si>
  <si>
    <t>OTROS SERVICIOS NO PERSONALES</t>
  </si>
  <si>
    <t>SEGUROS</t>
  </si>
  <si>
    <t>Seguros de personas</t>
  </si>
  <si>
    <t>CONTRIBUCIONES A LA SEGURIDAD SOCIAL Y RIESGO LABORAL</t>
  </si>
  <si>
    <t>Sueldos fijos</t>
  </si>
  <si>
    <t>Contribuciones al seguro de pensiones</t>
  </si>
  <si>
    <t>Agua</t>
  </si>
  <si>
    <t xml:space="preserve">Recoleccion de residuos solidos </t>
  </si>
  <si>
    <t>Responsable del registro</t>
  </si>
  <si>
    <t xml:space="preserve">Trabajo realizado por </t>
  </si>
  <si>
    <t>10.01.001</t>
  </si>
  <si>
    <t>00</t>
  </si>
  <si>
    <t>3.2.01</t>
  </si>
  <si>
    <t>"05"</t>
  </si>
  <si>
    <t>"06"</t>
  </si>
  <si>
    <t>INGRESOS DIVERSOS</t>
  </si>
  <si>
    <t>Colectora</t>
  </si>
  <si>
    <t>Comisiones y gastos bancarios</t>
  </si>
  <si>
    <t>DISMINUCION DE PASIVOS CORRIENTES</t>
  </si>
  <si>
    <t>Disminución de Ctas por Pagar de Corto Plazo Corriente Internas</t>
  </si>
  <si>
    <t>Sueldos Fijos</t>
  </si>
  <si>
    <t>Cta Unica</t>
  </si>
  <si>
    <t xml:space="preserve">Colectora       </t>
  </si>
  <si>
    <t>Pago Retenciones y Acumulaciones Nomina</t>
  </si>
  <si>
    <t>Transferencia Corriente</t>
  </si>
  <si>
    <t>Pago tesoreria de la Seg. Social</t>
  </si>
  <si>
    <t>Pago Libramiento Fondo 100</t>
  </si>
  <si>
    <t>Pago Libramiento Fondo 95</t>
  </si>
  <si>
    <t>Pago Retencion libramiento Fondo 95</t>
  </si>
  <si>
    <t xml:space="preserve">       TOTAL</t>
  </si>
  <si>
    <t xml:space="preserve">DIETAS Y GASTOS DE REPRESENTACION </t>
  </si>
  <si>
    <t>Gastos de representacion en el pais</t>
  </si>
  <si>
    <t>Fondocyt</t>
  </si>
  <si>
    <t>Registro  Pago C X C  Empleados</t>
  </si>
  <si>
    <t>Correccion Transferencia</t>
  </si>
  <si>
    <t xml:space="preserve">  </t>
  </si>
  <si>
    <t>Fdo Reponible</t>
  </si>
  <si>
    <t>Alquiler de Trenes</t>
  </si>
  <si>
    <t>Sesiones de fotos</t>
  </si>
  <si>
    <t>Alquiler de Salones y Areas</t>
  </si>
  <si>
    <t>Fdo Reponib</t>
  </si>
  <si>
    <t>Anticipos</t>
  </si>
  <si>
    <t xml:space="preserve"> </t>
  </si>
  <si>
    <t>PRODUCTOS DE PAPEL, CARTON E IMPRESOS</t>
  </si>
  <si>
    <t>Libros, revistas y periodicos</t>
  </si>
  <si>
    <t>MATERIALES Y SUMINISTROS</t>
  </si>
  <si>
    <t>PRODUCTOS Y UTILES VARIOS</t>
  </si>
  <si>
    <t>Compensaciones por gastos de alimentacion</t>
  </si>
  <si>
    <t>Prima de Transporte</t>
  </si>
  <si>
    <t>ACTIVIDAD   01</t>
  </si>
  <si>
    <t>ACTIVIDAD   2</t>
  </si>
  <si>
    <t>ACTIVIDAD   3</t>
  </si>
  <si>
    <t>Pago Tesoreria de la Seg. Social</t>
  </si>
  <si>
    <t>Contribuciones al seguro de salud</t>
  </si>
  <si>
    <t>Seguro de bienes inmuebles e infraestructura</t>
  </si>
  <si>
    <t xml:space="preserve">Seguro de bienes muebles </t>
  </si>
  <si>
    <t>Productos de papel y carton</t>
  </si>
  <si>
    <t>Dividendos por Inv. Emp.</t>
  </si>
  <si>
    <t>Pago Retencion libramiento fondo 100</t>
  </si>
  <si>
    <t>Mantenimiento y reparac. De equipo educacional</t>
  </si>
  <si>
    <t>Articulos de caucho</t>
  </si>
  <si>
    <t>Productos ferrosos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</si>
  <si>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</si>
  <si>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Peaje</t>
  </si>
  <si>
    <t>Compensaciones especiales</t>
  </si>
  <si>
    <t>Brochures</t>
  </si>
  <si>
    <t>Semillas</t>
  </si>
  <si>
    <t>Nota de Debito por retencion 5% Tarjeta</t>
  </si>
  <si>
    <t>Mant. reparac. De equipo Transp. Traccion y elev.</t>
  </si>
  <si>
    <t>VIATICOS</t>
  </si>
  <si>
    <t>TRANSPORTE Y ALMACENAJE</t>
  </si>
  <si>
    <t>Viaticos entro del pais</t>
  </si>
  <si>
    <t>Gasolina</t>
  </si>
  <si>
    <t>Tierra</t>
  </si>
  <si>
    <t>Libros</t>
  </si>
  <si>
    <t xml:space="preserve">Compensacion por horas extraordinarias </t>
  </si>
  <si>
    <t>Compensacion por resultados</t>
  </si>
  <si>
    <t>Servicios funerarios y gastos conexos</t>
  </si>
  <si>
    <t>PROD. D/MINERALES, METALICOS Y NO METAL.</t>
  </si>
  <si>
    <t>SERVICIOS NO PERSONALES</t>
  </si>
  <si>
    <t>chequear de nuevo</t>
  </si>
  <si>
    <t>Productos explosivos y pirotecnia</t>
  </si>
  <si>
    <t>TRANSFERENCIAS CORRIENTES A SECTOR PRIV.</t>
  </si>
  <si>
    <t>COMBUSTIBLES, LUBRICANTES, PROD. QUIM. Y C</t>
  </si>
  <si>
    <t>SERV. D/CONSERVACION REP.MENORES E INST. T.</t>
  </si>
  <si>
    <t>JUNIO</t>
  </si>
  <si>
    <t>Viatico dentro del pais</t>
  </si>
  <si>
    <t>Campamentos</t>
  </si>
  <si>
    <t>Centros educativos</t>
  </si>
  <si>
    <t>Otros ingresos</t>
  </si>
  <si>
    <t>DISMINUCION O INCREMENTO DE CAJA Y BANCO</t>
  </si>
  <si>
    <t>Proporcion de vacaciones no disfrutadas</t>
  </si>
  <si>
    <t>Impuestos</t>
  </si>
  <si>
    <t xml:space="preserve">Productos y utilies varios no identificados </t>
  </si>
  <si>
    <t xml:space="preserve">COMBUSTIBLES, LUBRICANTES, PROD. QUIM. Y  CONEXOS </t>
  </si>
  <si>
    <t>Becas nacionales</t>
  </si>
  <si>
    <t>Impresion y encuadernacion</t>
  </si>
  <si>
    <t>Correspondiente al Mes de Julio del 2017</t>
  </si>
  <si>
    <t>Variación de Efectivo del mes de Julio del 2017</t>
  </si>
  <si>
    <t>Julio</t>
  </si>
  <si>
    <t>Fletes</t>
  </si>
  <si>
    <t>Almacenaje</t>
  </si>
  <si>
    <t>Papel de escritorio</t>
  </si>
  <si>
    <t>Eventos generales</t>
  </si>
  <si>
    <t>Combustibles y lubricantes, bo</t>
  </si>
  <si>
    <t>Alimentos y bebidas p/pers</t>
  </si>
  <si>
    <t>Orquideas</t>
  </si>
  <si>
    <t>Campamento jardin bot</t>
  </si>
  <si>
    <t>Tarjetas de orquideas</t>
  </si>
  <si>
    <t>Alquileres</t>
  </si>
  <si>
    <t>Abono</t>
  </si>
  <si>
    <t>Filmaciones y fotos</t>
  </si>
  <si>
    <t>Fianza</t>
  </si>
  <si>
    <t>Nota de debito</t>
  </si>
  <si>
    <t>Deposito al probar verifon tarjeta card net</t>
  </si>
  <si>
    <t xml:space="preserve"> Variación de Cuentas por Pagar del més de Julio del 2017</t>
  </si>
  <si>
    <t>Variacion (Aumento)</t>
  </si>
  <si>
    <t>JULIO</t>
  </si>
  <si>
    <t>Correspondiente al mes de Julio del 2017</t>
  </si>
  <si>
    <t>Variación  (AUMENTO)</t>
  </si>
  <si>
    <t>Incremento de caja y banco</t>
  </si>
  <si>
    <t>PASIVOS FINANCIEROS</t>
  </si>
  <si>
    <t>INCREMENTO DE CUENTAS POR PAGAR</t>
  </si>
  <si>
    <t>TRANSFERENCIAS CORRIENTES A EMPRESAS PUBLICAS NO FINANCIERAS</t>
  </si>
  <si>
    <t>Otras transf. Corrientes a Instituc Pub no fcieras nac.</t>
  </si>
  <si>
    <t>Correccion pago de impuesto</t>
  </si>
  <si>
    <t>Productos pecuarios</t>
  </si>
  <si>
    <t>Material de limpieza</t>
  </si>
  <si>
    <t>Utiles de escritorio, oficina informatica y de enseñanza</t>
  </si>
  <si>
    <t>Utiles de Cocina y Comedor</t>
  </si>
  <si>
    <t>Utiles destinados a actividades deportivas y recreativas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</si>
</sst>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(General\)"/>
    <numFmt numFmtId="179" formatCode="_([$€-2]* #,##0.00_);_([$€-2]* \(#,##0.00\);_([$€-2]* &quot;-&quot;??_)"/>
    <numFmt numFmtId="180" formatCode="_-* #,##0.0\ _€_-;\-* #,##0.0\ _€_-;_-* &quot;-&quot;??\ _€_-;_-@_-"/>
    <numFmt numFmtId="181" formatCode="_-* #,##0\ _€_-;\-* #,##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  <numFmt numFmtId="186" formatCode="#,##0.0000000000"/>
    <numFmt numFmtId="187" formatCode="0.0"/>
    <numFmt numFmtId="188" formatCode="_(* #,##0.000_);_(* \(#,##0.000\);_(* &quot;-&quot;??_);_(@_)"/>
  </numFmts>
  <fonts count="7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 Unicode MS"/>
      <family val="2"/>
    </font>
    <font>
      <sz val="18"/>
      <name val="Arial Unicode MS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6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17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49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3" fontId="2" fillId="0" borderId="0" xfId="5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/>
    </xf>
    <xf numFmtId="178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5" fillId="0" borderId="0" xfId="0" applyNumberFormat="1" applyFont="1" applyBorder="1" applyAlignment="1">
      <alignment/>
    </xf>
    <xf numFmtId="43" fontId="0" fillId="0" borderId="0" xfId="5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50" applyFont="1" applyAlignment="1">
      <alignment/>
    </xf>
    <xf numFmtId="43" fontId="0" fillId="0" borderId="0" xfId="5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3" fontId="13" fillId="0" borderId="0" xfId="50" applyFont="1" applyAlignment="1">
      <alignment/>
    </xf>
    <xf numFmtId="43" fontId="0" fillId="0" borderId="0" xfId="5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3" fontId="0" fillId="0" borderId="0" xfId="50" applyFont="1" applyFill="1" applyAlignment="1">
      <alignment/>
    </xf>
    <xf numFmtId="43" fontId="11" fillId="0" borderId="0" xfId="50" applyFont="1" applyFill="1" applyAlignment="1">
      <alignment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7" xfId="0" applyFont="1" applyBorder="1" applyAlignment="1">
      <alignment horizontal="center"/>
    </xf>
    <xf numFmtId="178" fontId="4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3" fontId="3" fillId="0" borderId="0" xfId="0" applyNumberFormat="1" applyFont="1" applyBorder="1" applyAlignment="1">
      <alignment horizontal="center"/>
    </xf>
    <xf numFmtId="43" fontId="2" fillId="0" borderId="24" xfId="50" applyFont="1" applyFill="1" applyBorder="1" applyAlignment="1">
      <alignment/>
    </xf>
    <xf numFmtId="43" fontId="8" fillId="0" borderId="0" xfId="50" applyFont="1" applyFill="1" applyBorder="1" applyAlignment="1">
      <alignment/>
    </xf>
    <xf numFmtId="43" fontId="9" fillId="0" borderId="0" xfId="50" applyFont="1" applyFill="1" applyAlignment="1">
      <alignment/>
    </xf>
    <xf numFmtId="43" fontId="9" fillId="0" borderId="0" xfId="50" applyFont="1" applyFill="1" applyBorder="1" applyAlignment="1">
      <alignment/>
    </xf>
    <xf numFmtId="43" fontId="3" fillId="0" borderId="24" xfId="50" applyFont="1" applyFill="1" applyBorder="1" applyAlignment="1">
      <alignment/>
    </xf>
    <xf numFmtId="4" fontId="19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3" fontId="0" fillId="33" borderId="0" xfId="50" applyFont="1" applyFill="1" applyAlignment="1">
      <alignment horizontal="right"/>
    </xf>
    <xf numFmtId="43" fontId="0" fillId="0" borderId="0" xfId="0" applyNumberFormat="1" applyFill="1" applyAlignment="1">
      <alignment/>
    </xf>
    <xf numFmtId="43" fontId="0" fillId="0" borderId="0" xfId="5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24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Alignment="1">
      <alignment/>
    </xf>
    <xf numFmtId="43" fontId="3" fillId="0" borderId="24" xfId="5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3" fillId="0" borderId="29" xfId="0" applyFont="1" applyBorder="1" applyAlignment="1">
      <alignment/>
    </xf>
    <xf numFmtId="0" fontId="2" fillId="0" borderId="27" xfId="0" applyFont="1" applyBorder="1" applyAlignment="1">
      <alignment/>
    </xf>
    <xf numFmtId="43" fontId="18" fillId="0" borderId="0" xfId="50" applyFont="1" applyFill="1" applyAlignment="1">
      <alignment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2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43" fontId="2" fillId="0" borderId="27" xfId="50" applyFont="1" applyFill="1" applyBorder="1" applyAlignment="1">
      <alignment/>
    </xf>
    <xf numFmtId="0" fontId="3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3" fontId="0" fillId="0" borderId="0" xfId="0" applyNumberFormat="1" applyFont="1" applyAlignment="1">
      <alignment/>
    </xf>
    <xf numFmtId="43" fontId="9" fillId="0" borderId="35" xfId="50" applyFont="1" applyBorder="1" applyAlignment="1">
      <alignment/>
    </xf>
    <xf numFmtId="43" fontId="9" fillId="0" borderId="36" xfId="50" applyFont="1" applyFill="1" applyBorder="1" applyAlignment="1">
      <alignment/>
    </xf>
    <xf numFmtId="186" fontId="0" fillId="0" borderId="0" xfId="0" applyNumberFormat="1" applyAlignment="1">
      <alignment/>
    </xf>
    <xf numFmtId="0" fontId="0" fillId="0" borderId="37" xfId="0" applyBorder="1" applyAlignment="1">
      <alignment/>
    </xf>
    <xf numFmtId="4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3" fontId="3" fillId="0" borderId="25" xfId="5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0" fillId="0" borderId="0" xfId="5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3" fontId="8" fillId="33" borderId="39" xfId="50" applyFont="1" applyFill="1" applyBorder="1" applyAlignment="1">
      <alignment/>
    </xf>
    <xf numFmtId="0" fontId="3" fillId="0" borderId="40" xfId="0" applyFont="1" applyBorder="1" applyAlignment="1">
      <alignment/>
    </xf>
    <xf numFmtId="43" fontId="9" fillId="0" borderId="41" xfId="50" applyFont="1" applyBorder="1" applyAlignment="1">
      <alignment/>
    </xf>
    <xf numFmtId="0" fontId="8" fillId="0" borderId="27" xfId="0" applyFont="1" applyBorder="1" applyAlignment="1">
      <alignment/>
    </xf>
    <xf numFmtId="0" fontId="2" fillId="0" borderId="39" xfId="0" applyFont="1" applyBorder="1" applyAlignment="1">
      <alignment horizontal="center"/>
    </xf>
    <xf numFmtId="43" fontId="2" fillId="0" borderId="24" xfId="50" applyFont="1" applyFill="1" applyBorder="1" applyAlignment="1">
      <alignment/>
    </xf>
    <xf numFmtId="43" fontId="3" fillId="0" borderId="10" xfId="50" applyFont="1" applyFill="1" applyBorder="1" applyAlignment="1">
      <alignment/>
    </xf>
    <xf numFmtId="43" fontId="3" fillId="0" borderId="0" xfId="50" applyFont="1" applyFill="1" applyBorder="1" applyAlignment="1">
      <alignment/>
    </xf>
    <xf numFmtId="43" fontId="0" fillId="0" borderId="0" xfId="50" applyFont="1" applyFill="1" applyBorder="1" applyAlignment="1">
      <alignment/>
    </xf>
    <xf numFmtId="43" fontId="0" fillId="0" borderId="0" xfId="50" applyFont="1" applyFill="1" applyAlignment="1">
      <alignment/>
    </xf>
    <xf numFmtId="43" fontId="9" fillId="0" borderId="29" xfId="50" applyFont="1" applyBorder="1" applyAlignment="1">
      <alignment/>
    </xf>
    <xf numFmtId="43" fontId="3" fillId="0" borderId="0" xfId="50" applyFont="1" applyFill="1" applyBorder="1" applyAlignment="1">
      <alignment/>
    </xf>
    <xf numFmtId="43" fontId="3" fillId="0" borderId="42" xfId="50" applyFont="1" applyFill="1" applyBorder="1" applyAlignment="1">
      <alignment/>
    </xf>
    <xf numFmtId="43" fontId="5" fillId="0" borderId="0" xfId="50" applyFont="1" applyBorder="1" applyAlignment="1">
      <alignment/>
    </xf>
    <xf numFmtId="43" fontId="2" fillId="0" borderId="0" xfId="5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43" fontId="9" fillId="0" borderId="43" xfId="50" applyFont="1" applyBorder="1" applyAlignment="1">
      <alignment/>
    </xf>
    <xf numFmtId="43" fontId="8" fillId="0" borderId="44" xfId="50" applyFont="1" applyFill="1" applyBorder="1" applyAlignment="1">
      <alignment/>
    </xf>
    <xf numFmtId="43" fontId="0" fillId="23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45" xfId="50" applyFont="1" applyFill="1" applyBorder="1" applyAlignment="1">
      <alignment/>
    </xf>
    <xf numFmtId="0" fontId="22" fillId="0" borderId="45" xfId="0" applyFont="1" applyFill="1" applyBorder="1" applyAlignment="1">
      <alignment horizontal="center"/>
    </xf>
    <xf numFmtId="0" fontId="22" fillId="0" borderId="4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3" fontId="22" fillId="0" borderId="45" xfId="50" applyFont="1" applyFill="1" applyBorder="1" applyAlignment="1">
      <alignment/>
    </xf>
    <xf numFmtId="43" fontId="10" fillId="0" borderId="45" xfId="5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0" fontId="10" fillId="0" borderId="4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42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178" fontId="10" fillId="0" borderId="25" xfId="0" applyNumberFormat="1" applyFont="1" applyFill="1" applyBorder="1" applyAlignment="1">
      <alignment horizontal="center"/>
    </xf>
    <xf numFmtId="178" fontId="10" fillId="0" borderId="38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43" fontId="10" fillId="0" borderId="25" xfId="5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69" fillId="0" borderId="28" xfId="0" applyFont="1" applyFill="1" applyBorder="1" applyAlignment="1">
      <alignment vertical="center"/>
    </xf>
    <xf numFmtId="0" fontId="69" fillId="0" borderId="39" xfId="0" applyFont="1" applyFill="1" applyBorder="1" applyAlignment="1">
      <alignment vertical="center"/>
    </xf>
    <xf numFmtId="0" fontId="69" fillId="0" borderId="27" xfId="0" applyFont="1" applyFill="1" applyBorder="1" applyAlignment="1">
      <alignment vertical="center" wrapText="1"/>
    </xf>
    <xf numFmtId="43" fontId="10" fillId="0" borderId="25" xfId="50" applyFont="1" applyFill="1" applyBorder="1" applyAlignment="1">
      <alignment/>
    </xf>
    <xf numFmtId="0" fontId="69" fillId="0" borderId="14" xfId="0" applyFont="1" applyFill="1" applyBorder="1" applyAlignment="1">
      <alignment vertical="center"/>
    </xf>
    <xf numFmtId="0" fontId="69" fillId="0" borderId="52" xfId="0" applyFont="1" applyFill="1" applyBorder="1" applyAlignment="1">
      <alignment vertical="center"/>
    </xf>
    <xf numFmtId="43" fontId="22" fillId="0" borderId="30" xfId="50" applyFont="1" applyFill="1" applyBorder="1" applyAlignment="1">
      <alignment/>
    </xf>
    <xf numFmtId="0" fontId="10" fillId="0" borderId="0" xfId="5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43" fontId="10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43" fontId="22" fillId="0" borderId="0" xfId="50" applyFont="1" applyFill="1" applyBorder="1" applyAlignment="1">
      <alignment/>
    </xf>
    <xf numFmtId="43" fontId="22" fillId="0" borderId="24" xfId="5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3" fontId="3" fillId="0" borderId="23" xfId="50" applyFont="1" applyFill="1" applyBorder="1" applyAlignment="1">
      <alignment/>
    </xf>
    <xf numFmtId="43" fontId="3" fillId="0" borderId="25" xfId="50" applyFont="1" applyFill="1" applyBorder="1" applyAlignment="1">
      <alignment/>
    </xf>
    <xf numFmtId="43" fontId="3" fillId="0" borderId="38" xfId="50" applyFont="1" applyFill="1" applyBorder="1" applyAlignment="1">
      <alignment/>
    </xf>
    <xf numFmtId="43" fontId="3" fillId="0" borderId="42" xfId="50" applyFont="1" applyFill="1" applyBorder="1" applyAlignment="1">
      <alignment/>
    </xf>
    <xf numFmtId="43" fontId="0" fillId="0" borderId="0" xfId="5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4" xfId="0" applyFill="1" applyBorder="1" applyAlignment="1">
      <alignment/>
    </xf>
    <xf numFmtId="43" fontId="3" fillId="0" borderId="44" xfId="50" applyFont="1" applyFill="1" applyBorder="1" applyAlignment="1">
      <alignment/>
    </xf>
    <xf numFmtId="43" fontId="2" fillId="0" borderId="27" xfId="50" applyFont="1" applyFill="1" applyBorder="1" applyAlignment="1">
      <alignment/>
    </xf>
    <xf numFmtId="43" fontId="2" fillId="0" borderId="30" xfId="50" applyFont="1" applyFill="1" applyBorder="1" applyAlignment="1">
      <alignment/>
    </xf>
    <xf numFmtId="43" fontId="3" fillId="0" borderId="24" xfId="50" applyFont="1" applyFill="1" applyBorder="1" applyAlignment="1" quotePrefix="1">
      <alignment/>
    </xf>
    <xf numFmtId="0" fontId="3" fillId="0" borderId="46" xfId="0" applyFont="1" applyFill="1" applyBorder="1" applyAlignment="1">
      <alignment/>
    </xf>
    <xf numFmtId="43" fontId="3" fillId="0" borderId="14" xfId="5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4" xfId="0" applyFont="1" applyFill="1" applyBorder="1" applyAlignment="1">
      <alignment/>
    </xf>
    <xf numFmtId="0" fontId="70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55" xfId="0" applyFont="1" applyFill="1" applyBorder="1" applyAlignment="1">
      <alignment/>
    </xf>
    <xf numFmtId="178" fontId="4" fillId="0" borderId="25" xfId="0" applyNumberFormat="1" applyFont="1" applyFill="1" applyBorder="1" applyAlignment="1">
      <alignment horizontal="center"/>
    </xf>
    <xf numFmtId="43" fontId="2" fillId="0" borderId="24" xfId="50" applyFont="1" applyFill="1" applyBorder="1" applyAlignment="1">
      <alignment horizontal="center"/>
    </xf>
    <xf numFmtId="43" fontId="3" fillId="0" borderId="24" xfId="50" applyFont="1" applyFill="1" applyBorder="1" applyAlignment="1">
      <alignment horizontal="center"/>
    </xf>
    <xf numFmtId="43" fontId="3" fillId="0" borderId="24" xfId="50" applyFont="1" applyFill="1" applyBorder="1" applyAlignment="1">
      <alignment/>
    </xf>
    <xf numFmtId="43" fontId="0" fillId="0" borderId="24" xfId="5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44" xfId="0" applyFont="1" applyBorder="1" applyAlignment="1">
      <alignment/>
    </xf>
    <xf numFmtId="43" fontId="3" fillId="0" borderId="14" xfId="0" applyNumberFormat="1" applyFont="1" applyBorder="1" applyAlignment="1">
      <alignment horizontal="center"/>
    </xf>
    <xf numFmtId="43" fontId="2" fillId="0" borderId="44" xfId="5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28" xfId="0" applyBorder="1" applyAlignment="1">
      <alignment/>
    </xf>
    <xf numFmtId="0" fontId="0" fillId="0" borderId="57" xfId="0" applyBorder="1" applyAlignment="1">
      <alignment/>
    </xf>
    <xf numFmtId="0" fontId="2" fillId="0" borderId="30" xfId="0" applyFont="1" applyBorder="1" applyAlignment="1">
      <alignment/>
    </xf>
    <xf numFmtId="0" fontId="3" fillId="0" borderId="57" xfId="0" applyFont="1" applyBorder="1" applyAlignment="1">
      <alignment/>
    </xf>
    <xf numFmtId="43" fontId="8" fillId="0" borderId="58" xfId="50" applyFont="1" applyFill="1" applyBorder="1" applyAlignment="1">
      <alignment/>
    </xf>
    <xf numFmtId="43" fontId="71" fillId="0" borderId="0" xfId="50" applyFont="1" applyFill="1" applyBorder="1" applyAlignment="1">
      <alignment/>
    </xf>
    <xf numFmtId="43" fontId="25" fillId="0" borderId="0" xfId="5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71" fillId="0" borderId="0" xfId="0" applyFont="1" applyFill="1" applyBorder="1" applyAlignment="1">
      <alignment vertical="center"/>
    </xf>
    <xf numFmtId="43" fontId="10" fillId="0" borderId="24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43" fontId="25" fillId="0" borderId="0" xfId="0" applyNumberFormat="1" applyFont="1" applyFill="1" applyBorder="1" applyAlignment="1">
      <alignment horizontal="right"/>
    </xf>
    <xf numFmtId="43" fontId="22" fillId="0" borderId="0" xfId="0" applyNumberFormat="1" applyFont="1" applyFill="1" applyAlignment="1">
      <alignment/>
    </xf>
    <xf numFmtId="0" fontId="10" fillId="0" borderId="32" xfId="0" applyFont="1" applyFill="1" applyBorder="1" applyAlignment="1">
      <alignment horizontal="center"/>
    </xf>
    <xf numFmtId="0" fontId="22" fillId="0" borderId="46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178" fontId="10" fillId="0" borderId="24" xfId="0" applyNumberFormat="1" applyFont="1" applyFill="1" applyBorder="1" applyAlignment="1">
      <alignment horizontal="center"/>
    </xf>
    <xf numFmtId="43" fontId="10" fillId="0" borderId="0" xfId="50" applyFont="1" applyFill="1" applyBorder="1" applyAlignment="1">
      <alignment horizontal="center"/>
    </xf>
    <xf numFmtId="43" fontId="10" fillId="0" borderId="24" xfId="50" applyFont="1" applyFill="1" applyBorder="1" applyAlignment="1">
      <alignment horizontal="center"/>
    </xf>
    <xf numFmtId="0" fontId="69" fillId="0" borderId="24" xfId="0" applyFont="1" applyFill="1" applyBorder="1" applyAlignment="1">
      <alignment vertical="center"/>
    </xf>
    <xf numFmtId="43" fontId="10" fillId="0" borderId="24" xfId="50" applyFont="1" applyFill="1" applyBorder="1" applyAlignment="1">
      <alignment/>
    </xf>
    <xf numFmtId="0" fontId="71" fillId="0" borderId="24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43" fontId="22" fillId="0" borderId="42" xfId="50" applyFont="1" applyFill="1" applyBorder="1" applyAlignment="1">
      <alignment/>
    </xf>
    <xf numFmtId="0" fontId="71" fillId="0" borderId="10" xfId="0" applyFont="1" applyFill="1" applyBorder="1" applyAlignment="1">
      <alignment vertical="center"/>
    </xf>
    <xf numFmtId="43" fontId="10" fillId="0" borderId="42" xfId="50" applyFont="1" applyFill="1" applyBorder="1" applyAlignment="1">
      <alignment/>
    </xf>
    <xf numFmtId="0" fontId="69" fillId="0" borderId="44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 wrapText="1"/>
    </xf>
    <xf numFmtId="43" fontId="22" fillId="0" borderId="24" xfId="50" applyFont="1" applyFill="1" applyBorder="1" applyAlignment="1">
      <alignment horizontal="center"/>
    </xf>
    <xf numFmtId="43" fontId="22" fillId="0" borderId="42" xfId="50" applyFont="1" applyFill="1" applyBorder="1" applyAlignment="1">
      <alignment horizontal="center"/>
    </xf>
    <xf numFmtId="43" fontId="69" fillId="0" borderId="0" xfId="5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43" fontId="10" fillId="0" borderId="39" xfId="5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0" fontId="10" fillId="0" borderId="63" xfId="0" applyFont="1" applyFill="1" applyBorder="1" applyAlignment="1">
      <alignment horizontal="left"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43" fontId="10" fillId="0" borderId="42" xfId="50" applyFont="1" applyFill="1" applyBorder="1" applyAlignment="1">
      <alignment horizontal="center"/>
    </xf>
    <xf numFmtId="43" fontId="10" fillId="0" borderId="0" xfId="50" applyFont="1" applyFill="1" applyBorder="1" applyAlignment="1">
      <alignment/>
    </xf>
    <xf numFmtId="43" fontId="69" fillId="0" borderId="0" xfId="50" applyFont="1" applyFill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10" fillId="0" borderId="67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left"/>
    </xf>
    <xf numFmtId="0" fontId="10" fillId="0" borderId="69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43" fontId="22" fillId="0" borderId="25" xfId="50" applyFont="1" applyFill="1" applyBorder="1" applyAlignment="1">
      <alignment/>
    </xf>
    <xf numFmtId="43" fontId="22" fillId="0" borderId="23" xfId="50" applyFont="1" applyFill="1" applyBorder="1" applyAlignment="1">
      <alignment/>
    </xf>
    <xf numFmtId="43" fontId="22" fillId="0" borderId="44" xfId="50" applyFont="1" applyFill="1" applyBorder="1" applyAlignment="1">
      <alignment/>
    </xf>
    <xf numFmtId="43" fontId="22" fillId="0" borderId="14" xfId="50" applyFont="1" applyFill="1" applyBorder="1" applyAlignment="1">
      <alignment/>
    </xf>
    <xf numFmtId="43" fontId="71" fillId="0" borderId="24" xfId="50" applyFont="1" applyFill="1" applyBorder="1" applyAlignment="1">
      <alignment horizontal="left" vertical="center" wrapText="1"/>
    </xf>
    <xf numFmtId="43" fontId="10" fillId="0" borderId="24" xfId="50" applyFont="1" applyFill="1" applyBorder="1" applyAlignment="1">
      <alignment/>
    </xf>
    <xf numFmtId="43" fontId="10" fillId="0" borderId="42" xfId="50" applyFont="1" applyFill="1" applyBorder="1" applyAlignment="1">
      <alignment wrapText="1"/>
    </xf>
    <xf numFmtId="43" fontId="10" fillId="0" borderId="42" xfId="50" applyFont="1" applyFill="1" applyBorder="1" applyAlignment="1">
      <alignment/>
    </xf>
    <xf numFmtId="0" fontId="22" fillId="0" borderId="28" xfId="0" applyFont="1" applyFill="1" applyBorder="1" applyAlignment="1">
      <alignment/>
    </xf>
    <xf numFmtId="43" fontId="10" fillId="0" borderId="57" xfId="50" applyFont="1" applyFill="1" applyBorder="1" applyAlignment="1">
      <alignment/>
    </xf>
    <xf numFmtId="43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42" xfId="0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178" fontId="10" fillId="0" borderId="42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3" fontId="22" fillId="0" borderId="24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left"/>
    </xf>
    <xf numFmtId="43" fontId="10" fillId="0" borderId="27" xfId="5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69" fillId="0" borderId="14" xfId="0" applyFont="1" applyFill="1" applyBorder="1" applyAlignment="1">
      <alignment vertical="center" wrapText="1"/>
    </xf>
    <xf numFmtId="0" fontId="71" fillId="0" borderId="25" xfId="0" applyFont="1" applyFill="1" applyBorder="1" applyAlignment="1">
      <alignment vertical="center"/>
    </xf>
    <xf numFmtId="0" fontId="71" fillId="0" borderId="23" xfId="0" applyFont="1" applyFill="1" applyBorder="1" applyAlignment="1">
      <alignment vertical="center"/>
    </xf>
    <xf numFmtId="0" fontId="71" fillId="0" borderId="44" xfId="0" applyFont="1" applyFill="1" applyBorder="1" applyAlignment="1">
      <alignment vertical="center"/>
    </xf>
    <xf numFmtId="0" fontId="71" fillId="0" borderId="14" xfId="0" applyFont="1" applyFill="1" applyBorder="1" applyAlignment="1">
      <alignment vertical="center"/>
    </xf>
    <xf numFmtId="43" fontId="10" fillId="0" borderId="14" xfId="50" applyFont="1" applyFill="1" applyBorder="1" applyAlignment="1">
      <alignment/>
    </xf>
    <xf numFmtId="43" fontId="10" fillId="0" borderId="44" xfId="50" applyFont="1" applyFill="1" applyBorder="1" applyAlignment="1">
      <alignment/>
    </xf>
    <xf numFmtId="43" fontId="10" fillId="0" borderId="52" xfId="50" applyFont="1" applyFill="1" applyBorder="1" applyAlignment="1">
      <alignment/>
    </xf>
    <xf numFmtId="0" fontId="71" fillId="0" borderId="26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178" fontId="22" fillId="0" borderId="0" xfId="0" applyNumberFormat="1" applyFont="1" applyFill="1" applyBorder="1" applyAlignment="1">
      <alignment horizontal="center"/>
    </xf>
    <xf numFmtId="43" fontId="10" fillId="0" borderId="0" xfId="50" applyFont="1" applyFill="1" applyBorder="1" applyAlignment="1">
      <alignment wrapText="1"/>
    </xf>
    <xf numFmtId="43" fontId="10" fillId="0" borderId="0" xfId="50" applyFont="1" applyFill="1" applyBorder="1" applyAlignment="1">
      <alignment/>
    </xf>
    <xf numFmtId="43" fontId="22" fillId="0" borderId="0" xfId="5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43" fontId="25" fillId="0" borderId="0" xfId="0" applyNumberFormat="1" applyFont="1" applyFill="1" applyBorder="1" applyAlignment="1">
      <alignment/>
    </xf>
    <xf numFmtId="43" fontId="16" fillId="34" borderId="0" xfId="50" applyFont="1" applyFill="1" applyAlignment="1">
      <alignment/>
    </xf>
    <xf numFmtId="43" fontId="9" fillId="35" borderId="45" xfId="50" applyFont="1" applyFill="1" applyBorder="1" applyAlignment="1">
      <alignment/>
    </xf>
    <xf numFmtId="43" fontId="26" fillId="0" borderId="0" xfId="0" applyNumberFormat="1" applyFont="1" applyFill="1" applyBorder="1" applyAlignment="1">
      <alignment/>
    </xf>
    <xf numFmtId="0" fontId="20" fillId="0" borderId="0" xfId="50" applyNumberFormat="1" applyFont="1" applyFill="1" applyBorder="1" applyAlignment="1">
      <alignment horizontal="center"/>
    </xf>
    <xf numFmtId="0" fontId="71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43" fontId="10" fillId="0" borderId="23" xfId="50" applyFont="1" applyFill="1" applyBorder="1" applyAlignment="1">
      <alignment/>
    </xf>
    <xf numFmtId="43" fontId="10" fillId="0" borderId="38" xfId="50" applyFont="1" applyFill="1" applyBorder="1" applyAlignment="1">
      <alignment/>
    </xf>
    <xf numFmtId="43" fontId="10" fillId="0" borderId="28" xfId="0" applyNumberFormat="1" applyFont="1" applyFill="1" applyBorder="1" applyAlignment="1">
      <alignment horizontal="center"/>
    </xf>
    <xf numFmtId="43" fontId="10" fillId="0" borderId="58" xfId="50" applyFont="1" applyFill="1" applyBorder="1" applyAlignment="1">
      <alignment/>
    </xf>
    <xf numFmtId="43" fontId="10" fillId="0" borderId="72" xfId="50" applyFont="1" applyFill="1" applyBorder="1" applyAlignment="1">
      <alignment/>
    </xf>
    <xf numFmtId="43" fontId="10" fillId="0" borderId="30" xfId="50" applyFont="1" applyFill="1" applyBorder="1" applyAlignment="1">
      <alignment/>
    </xf>
    <xf numFmtId="43" fontId="10" fillId="0" borderId="27" xfId="0" applyNumberFormat="1" applyFont="1" applyFill="1" applyBorder="1" applyAlignment="1">
      <alignment/>
    </xf>
    <xf numFmtId="43" fontId="25" fillId="0" borderId="0" xfId="5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178" fontId="4" fillId="0" borderId="74" xfId="0" applyNumberFormat="1" applyFont="1" applyBorder="1" applyAlignment="1">
      <alignment horizontal="center"/>
    </xf>
    <xf numFmtId="178" fontId="4" fillId="0" borderId="60" xfId="0" applyNumberFormat="1" applyFont="1" applyBorder="1" applyAlignment="1">
      <alignment horizontal="center"/>
    </xf>
    <xf numFmtId="178" fontId="4" fillId="0" borderId="63" xfId="0" applyNumberFormat="1" applyFont="1" applyBorder="1" applyAlignment="1">
      <alignment horizontal="center"/>
    </xf>
    <xf numFmtId="178" fontId="22" fillId="0" borderId="30" xfId="0" applyNumberFormat="1" applyFont="1" applyFill="1" applyBorder="1" applyAlignment="1">
      <alignment horizontal="center"/>
    </xf>
    <xf numFmtId="178" fontId="22" fillId="0" borderId="28" xfId="0" applyNumberFormat="1" applyFont="1" applyFill="1" applyBorder="1" applyAlignment="1">
      <alignment horizontal="center"/>
    </xf>
    <xf numFmtId="178" fontId="22" fillId="0" borderId="39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178" fontId="10" fillId="0" borderId="74" xfId="0" applyNumberFormat="1" applyFont="1" applyFill="1" applyBorder="1" applyAlignment="1">
      <alignment horizontal="center"/>
    </xf>
    <xf numFmtId="178" fontId="10" fillId="0" borderId="60" xfId="0" applyNumberFormat="1" applyFont="1" applyFill="1" applyBorder="1" applyAlignment="1">
      <alignment horizontal="center"/>
    </xf>
    <xf numFmtId="178" fontId="10" fillId="0" borderId="63" xfId="0" applyNumberFormat="1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78" fontId="10" fillId="0" borderId="79" xfId="0" applyNumberFormat="1" applyFont="1" applyFill="1" applyBorder="1" applyAlignment="1">
      <alignment horizontal="center"/>
    </xf>
    <xf numFmtId="178" fontId="10" fillId="0" borderId="73" xfId="0" applyNumberFormat="1" applyFont="1" applyFill="1" applyBorder="1" applyAlignment="1">
      <alignment horizontal="center"/>
    </xf>
    <xf numFmtId="178" fontId="10" fillId="0" borderId="31" xfId="0" applyNumberFormat="1" applyFont="1" applyFill="1" applyBorder="1" applyAlignment="1">
      <alignment horizontal="center"/>
    </xf>
    <xf numFmtId="178" fontId="10" fillId="0" borderId="40" xfId="0" applyNumberFormat="1" applyFont="1" applyFill="1" applyBorder="1" applyAlignment="1">
      <alignment horizontal="center"/>
    </xf>
    <xf numFmtId="178" fontId="10" fillId="0" borderId="36" xfId="0" applyNumberFormat="1" applyFont="1" applyFill="1" applyBorder="1" applyAlignment="1">
      <alignment horizontal="center"/>
    </xf>
    <xf numFmtId="178" fontId="10" fillId="0" borderId="41" xfId="0" applyNumberFormat="1" applyFont="1" applyFill="1" applyBorder="1" applyAlignment="1">
      <alignment horizontal="center"/>
    </xf>
    <xf numFmtId="178" fontId="10" fillId="0" borderId="69" xfId="0" applyNumberFormat="1" applyFont="1" applyFill="1" applyBorder="1" applyAlignment="1">
      <alignment horizontal="center"/>
    </xf>
    <xf numFmtId="178" fontId="10" fillId="0" borderId="37" xfId="0" applyNumberFormat="1" applyFont="1" applyFill="1" applyBorder="1" applyAlignment="1">
      <alignment horizontal="center"/>
    </xf>
    <xf numFmtId="178" fontId="10" fillId="0" borderId="68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78" fontId="10" fillId="0" borderId="46" xfId="0" applyNumberFormat="1" applyFont="1" applyFill="1" applyBorder="1" applyAlignment="1">
      <alignment horizontal="center"/>
    </xf>
    <xf numFmtId="178" fontId="10" fillId="0" borderId="44" xfId="0" applyNumberFormat="1" applyFont="1" applyFill="1" applyBorder="1" applyAlignment="1">
      <alignment horizontal="center"/>
    </xf>
    <xf numFmtId="178" fontId="10" fillId="0" borderId="5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178" fontId="10" fillId="0" borderId="3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78" fontId="10" fillId="0" borderId="26" xfId="0" applyNumberFormat="1" applyFont="1" applyFill="1" applyBorder="1" applyAlignment="1">
      <alignment horizontal="center"/>
    </xf>
    <xf numFmtId="178" fontId="10" fillId="0" borderId="25" xfId="0" applyNumberFormat="1" applyFont="1" applyFill="1" applyBorder="1" applyAlignment="1">
      <alignment horizontal="center"/>
    </xf>
    <xf numFmtId="178" fontId="10" fillId="0" borderId="61" xfId="0" applyNumberFormat="1" applyFont="1" applyFill="1" applyBorder="1" applyAlignment="1">
      <alignment horizontal="center"/>
    </xf>
    <xf numFmtId="178" fontId="10" fillId="0" borderId="66" xfId="0" applyNumberFormat="1" applyFont="1" applyFill="1" applyBorder="1" applyAlignment="1">
      <alignment horizontal="center"/>
    </xf>
    <xf numFmtId="178" fontId="10" fillId="0" borderId="51" xfId="0" applyNumberFormat="1" applyFont="1" applyFill="1" applyBorder="1" applyAlignment="1">
      <alignment horizontal="center"/>
    </xf>
    <xf numFmtId="178" fontId="10" fillId="0" borderId="47" xfId="0" applyNumberFormat="1" applyFont="1" applyFill="1" applyBorder="1" applyAlignment="1">
      <alignment horizontal="center"/>
    </xf>
    <xf numFmtId="178" fontId="10" fillId="0" borderId="16" xfId="0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178" fontId="10" fillId="0" borderId="49" xfId="0" applyNumberFormat="1" applyFont="1" applyFill="1" applyBorder="1" applyAlignment="1">
      <alignment horizontal="center"/>
    </xf>
    <xf numFmtId="178" fontId="10" fillId="0" borderId="18" xfId="0" applyNumberFormat="1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chivo\Downloads\EJECUCION%20PRESUP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. CXP  (2)"/>
      <sheetName val="relacion ingresos"/>
      <sheetName val="relacion de gastos"/>
      <sheetName val="VAR. EFECT"/>
      <sheetName val="EJ. INGRESO"/>
      <sheetName val="EJEC GTO "/>
    </sheetNames>
    <sheetDataSet>
      <sheetData sheetId="3">
        <row r="9">
          <cell r="B9">
            <v>15312308.73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9">
      <selection activeCell="D33" sqref="D33"/>
    </sheetView>
  </sheetViews>
  <sheetFormatPr defaultColWidth="11.421875" defaultRowHeight="12.75"/>
  <cols>
    <col min="1" max="1" width="32.00390625" style="0" customWidth="1"/>
    <col min="2" max="3" width="18.7109375" style="0" customWidth="1"/>
    <col min="4" max="4" width="22.7109375" style="0" customWidth="1"/>
    <col min="5" max="5" width="14.421875" style="0" customWidth="1"/>
  </cols>
  <sheetData>
    <row r="1" spans="1:4" ht="18">
      <c r="A1" s="413" t="s">
        <v>84</v>
      </c>
      <c r="B1" s="413"/>
      <c r="C1" s="413"/>
      <c r="D1" s="413"/>
    </row>
    <row r="2" spans="1:4" ht="18">
      <c r="A2" s="413" t="s">
        <v>236</v>
      </c>
      <c r="B2" s="413"/>
      <c r="C2" s="413"/>
      <c r="D2" s="413"/>
    </row>
    <row r="3" spans="1:4" ht="15" thickBot="1">
      <c r="A3" s="10"/>
      <c r="B3" s="10"/>
      <c r="C3" s="10"/>
      <c r="D3" s="10"/>
    </row>
    <row r="4" spans="1:4" ht="16.5" thickBot="1">
      <c r="A4" s="159" t="s">
        <v>80</v>
      </c>
      <c r="B4" s="172" t="s">
        <v>206</v>
      </c>
      <c r="C4" s="172" t="s">
        <v>238</v>
      </c>
      <c r="D4" s="160" t="s">
        <v>90</v>
      </c>
    </row>
    <row r="5" spans="1:5" ht="15">
      <c r="A5" s="157" t="s">
        <v>81</v>
      </c>
      <c r="B5" s="173">
        <v>7506903.1</v>
      </c>
      <c r="C5" s="173">
        <v>7616156.46</v>
      </c>
      <c r="D5" s="158">
        <f>+C5-B5</f>
        <v>109253.36000000034</v>
      </c>
      <c r="E5" s="41"/>
    </row>
    <row r="6" spans="1:5" ht="15">
      <c r="A6" s="116" t="s">
        <v>82</v>
      </c>
      <c r="B6" s="166">
        <v>92003.5</v>
      </c>
      <c r="C6" s="166">
        <v>30766</v>
      </c>
      <c r="D6" s="142">
        <f>+C6-B6</f>
        <v>-61237.5</v>
      </c>
      <c r="E6" s="41"/>
    </row>
    <row r="7" spans="1:5" ht="15.75" thickBot="1">
      <c r="A7" s="136" t="s">
        <v>83</v>
      </c>
      <c r="B7" s="166">
        <v>1231167.91</v>
      </c>
      <c r="C7" s="166">
        <v>1247387.91</v>
      </c>
      <c r="D7" s="143">
        <f>+C7-B7</f>
        <v>16220</v>
      </c>
      <c r="E7" s="41"/>
    </row>
    <row r="8" spans="1:5" ht="16.5" thickBot="1">
      <c r="A8" s="117" t="s">
        <v>45</v>
      </c>
      <c r="B8" s="174">
        <f>SUM(B5:B7)</f>
        <v>8830074.51</v>
      </c>
      <c r="C8" s="174">
        <f>SUM(C5:C7)</f>
        <v>8894310.37</v>
      </c>
      <c r="D8" s="156">
        <f>SUM(D5:D7)</f>
        <v>64235.860000000335</v>
      </c>
      <c r="E8" s="41"/>
    </row>
    <row r="9" spans="2:4" ht="12.75">
      <c r="B9" s="69"/>
      <c r="C9" s="69"/>
      <c r="D9" s="94"/>
    </row>
    <row r="10" spans="2:5" ht="49.5" customHeight="1">
      <c r="B10" s="94"/>
      <c r="C10" s="94"/>
      <c r="D10" s="69"/>
      <c r="E10" s="13"/>
    </row>
    <row r="11" spans="1:4" ht="49.5" customHeight="1">
      <c r="A11" s="58" t="s">
        <v>63</v>
      </c>
      <c r="B11" s="70"/>
      <c r="C11" s="70"/>
      <c r="D11" s="119">
        <f>+B8</f>
        <v>8830074.51</v>
      </c>
    </row>
    <row r="12" spans="1:4" ht="49.5" customHeight="1">
      <c r="A12" s="59" t="s">
        <v>91</v>
      </c>
      <c r="B12" s="69"/>
      <c r="C12" s="69"/>
      <c r="D12" s="67"/>
    </row>
    <row r="13" spans="1:5" ht="49.5" customHeight="1">
      <c r="A13" s="10" t="s">
        <v>64</v>
      </c>
      <c r="B13" s="47">
        <v>1199019.46</v>
      </c>
      <c r="D13" s="67"/>
      <c r="E13" s="70"/>
    </row>
    <row r="14" spans="1:5" ht="14.25">
      <c r="A14" s="10" t="s">
        <v>65</v>
      </c>
      <c r="B14" s="70">
        <v>39400</v>
      </c>
      <c r="C14" s="70"/>
      <c r="D14" s="67"/>
      <c r="E14" s="70"/>
    </row>
    <row r="15" spans="1:5" ht="16.5">
      <c r="A15" s="10" t="s">
        <v>66</v>
      </c>
      <c r="B15" s="71">
        <v>52919.14</v>
      </c>
      <c r="C15" s="71"/>
      <c r="D15" s="111"/>
      <c r="E15" s="71"/>
    </row>
    <row r="16" spans="1:4" ht="14.25">
      <c r="A16" s="49"/>
      <c r="B16" s="69"/>
      <c r="C16" s="69"/>
      <c r="D16" s="67"/>
    </row>
    <row r="17" spans="1:5" ht="16.5">
      <c r="A17" s="49" t="s">
        <v>67</v>
      </c>
      <c r="B17" s="69"/>
      <c r="C17" s="69"/>
      <c r="D17" s="398">
        <f>+B13+B14+B15</f>
        <v>1291338.5999999999</v>
      </c>
      <c r="E17" s="41"/>
    </row>
    <row r="18" spans="2:5" ht="14.25">
      <c r="B18" s="69"/>
      <c r="C18" s="69"/>
      <c r="D18" s="67"/>
      <c r="E18" s="41"/>
    </row>
    <row r="19" spans="1:5" ht="15">
      <c r="A19" s="59" t="s">
        <v>68</v>
      </c>
      <c r="B19" s="69"/>
      <c r="C19" s="69"/>
      <c r="D19" s="68">
        <f>+D11+D17</f>
        <v>10121413.11</v>
      </c>
      <c r="E19" s="41"/>
    </row>
    <row r="20" spans="2:4" ht="15">
      <c r="B20" s="68"/>
      <c r="C20" s="68"/>
      <c r="D20" s="67"/>
    </row>
    <row r="21" spans="2:4" ht="14.25">
      <c r="B21" s="69"/>
      <c r="C21" s="69"/>
      <c r="D21" s="111"/>
    </row>
    <row r="22" spans="1:4" ht="15">
      <c r="A22" s="59" t="s">
        <v>92</v>
      </c>
      <c r="C22" s="69"/>
      <c r="D22" s="67"/>
    </row>
    <row r="23" spans="1:4" ht="14.25">
      <c r="A23" s="10" t="s">
        <v>69</v>
      </c>
      <c r="B23" s="70">
        <v>1089766.1</v>
      </c>
      <c r="C23" s="69"/>
      <c r="D23" s="67"/>
    </row>
    <row r="24" spans="1:6" ht="14.25">
      <c r="A24" s="10" t="s">
        <v>70</v>
      </c>
      <c r="B24" s="70">
        <v>114156.64</v>
      </c>
      <c r="C24" s="69"/>
      <c r="D24" s="111"/>
      <c r="F24" s="13"/>
    </row>
    <row r="25" spans="1:6" ht="14.25">
      <c r="A25" s="10" t="s">
        <v>93</v>
      </c>
      <c r="B25" s="178">
        <v>23180</v>
      </c>
      <c r="C25" s="95"/>
      <c r="D25" s="67"/>
      <c r="F25" s="57"/>
    </row>
    <row r="26" spans="2:4" ht="14.25">
      <c r="B26" s="69"/>
      <c r="C26" s="69"/>
      <c r="D26" s="67"/>
    </row>
    <row r="27" spans="1:5" ht="15.75">
      <c r="A27" s="59" t="s">
        <v>71</v>
      </c>
      <c r="B27" s="69"/>
      <c r="C27" s="69"/>
      <c r="D27" s="399">
        <f>+B23+B24+B25</f>
        <v>1227102.74</v>
      </c>
      <c r="E27" s="41"/>
    </row>
    <row r="28" spans="2:5" ht="15">
      <c r="B28" s="120"/>
      <c r="C28" s="120"/>
      <c r="D28" s="125"/>
      <c r="E28" s="41"/>
    </row>
    <row r="29" spans="1:5" ht="15.75">
      <c r="A29" s="10" t="s">
        <v>72</v>
      </c>
      <c r="B29" s="121"/>
      <c r="C29" s="121"/>
      <c r="D29" s="86">
        <f>+D19-D27</f>
        <v>8894310.37</v>
      </c>
      <c r="E29" s="41"/>
    </row>
    <row r="30" spans="1:4" ht="15">
      <c r="A30" s="10"/>
      <c r="B30" s="120"/>
      <c r="C30" s="120"/>
      <c r="D30" s="125"/>
    </row>
    <row r="31" spans="1:4" ht="15">
      <c r="A31" s="10" t="s">
        <v>73</v>
      </c>
      <c r="B31" s="69"/>
      <c r="C31" s="69"/>
      <c r="D31" s="87">
        <f>+D11</f>
        <v>8830074.51</v>
      </c>
    </row>
    <row r="32" spans="1:5" ht="15">
      <c r="A32" s="10"/>
      <c r="B32" s="122"/>
      <c r="C32" s="122"/>
      <c r="D32" s="395"/>
      <c r="E32" s="41"/>
    </row>
    <row r="33" spans="1:6" ht="15.75">
      <c r="A33" s="59" t="s">
        <v>237</v>
      </c>
      <c r="B33" s="120"/>
      <c r="C33" s="120"/>
      <c r="D33" s="396">
        <f>+D29-D31</f>
        <v>64235.859999999404</v>
      </c>
      <c r="E33" s="141">
        <f>+D33-D8</f>
        <v>-9.313225746154785E-10</v>
      </c>
      <c r="F33" s="41"/>
    </row>
  </sheetData>
  <sheetProtection/>
  <mergeCells count="2">
    <mergeCell ref="A1:D1"/>
    <mergeCell ref="A2:D2"/>
  </mergeCells>
  <printOptions/>
  <pageMargins left="0.75" right="0.75" top="1" bottom="1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SheetLayoutView="100" zoomScalePageLayoutView="0" workbookViewId="0" topLeftCell="A1">
      <selection activeCell="G40" sqref="A1:G40"/>
    </sheetView>
  </sheetViews>
  <sheetFormatPr defaultColWidth="11.421875" defaultRowHeight="12.75"/>
  <cols>
    <col min="1" max="1" width="38.8515625" style="0" customWidth="1"/>
    <col min="2" max="2" width="15.140625" style="0" customWidth="1"/>
    <col min="3" max="3" width="14.00390625" style="0" customWidth="1"/>
    <col min="4" max="4" width="12.7109375" style="0" customWidth="1"/>
    <col min="5" max="5" width="14.28125" style="0" customWidth="1"/>
    <col min="6" max="6" width="14.7109375" style="0" customWidth="1"/>
    <col min="7" max="7" width="15.57421875" style="0" customWidth="1"/>
    <col min="8" max="8" width="15.7109375" style="0" customWidth="1"/>
    <col min="9" max="9" width="14.421875" style="0" customWidth="1"/>
  </cols>
  <sheetData>
    <row r="1" spans="1:9" ht="15.75">
      <c r="A1" s="419" t="s">
        <v>50</v>
      </c>
      <c r="B1" s="419"/>
      <c r="C1" s="419"/>
      <c r="D1" s="419"/>
      <c r="E1" s="419"/>
      <c r="F1" s="419"/>
      <c r="G1" s="419"/>
      <c r="H1" s="15"/>
      <c r="I1" s="15"/>
    </row>
    <row r="2" spans="1:9" ht="15.75">
      <c r="A2" s="419" t="s">
        <v>51</v>
      </c>
      <c r="B2" s="419"/>
      <c r="C2" s="419"/>
      <c r="D2" s="419"/>
      <c r="E2" s="419"/>
      <c r="F2" s="419"/>
      <c r="G2" s="419"/>
      <c r="H2" s="15"/>
      <c r="I2" s="15"/>
    </row>
    <row r="3" spans="1:9" ht="15.75">
      <c r="A3" s="419" t="s">
        <v>218</v>
      </c>
      <c r="B3" s="419"/>
      <c r="C3" s="419"/>
      <c r="D3" s="419"/>
      <c r="E3" s="419"/>
      <c r="F3" s="419"/>
      <c r="G3" s="419"/>
      <c r="H3" s="15"/>
      <c r="I3" s="15"/>
    </row>
    <row r="4" spans="1:9" ht="15" thickBot="1">
      <c r="A4" s="91"/>
      <c r="B4" s="91"/>
      <c r="C4" s="91"/>
      <c r="D4" s="91"/>
      <c r="E4" s="91"/>
      <c r="F4" s="91"/>
      <c r="G4" s="10"/>
      <c r="H4" s="15"/>
      <c r="I4" s="13"/>
    </row>
    <row r="5" spans="1:9" ht="15.75" thickBot="1">
      <c r="A5" s="113" t="s">
        <v>52</v>
      </c>
      <c r="B5" s="114" t="s">
        <v>53</v>
      </c>
      <c r="C5" s="113" t="s">
        <v>137</v>
      </c>
      <c r="D5" s="114" t="s">
        <v>153</v>
      </c>
      <c r="E5" s="113" t="s">
        <v>142</v>
      </c>
      <c r="F5" s="148" t="s">
        <v>157</v>
      </c>
      <c r="G5" s="113" t="s">
        <v>54</v>
      </c>
      <c r="H5" s="13"/>
      <c r="I5" s="13"/>
    </row>
    <row r="6" spans="1:9" ht="14.25">
      <c r="A6" s="403" t="s">
        <v>160</v>
      </c>
      <c r="B6" s="245">
        <v>2340</v>
      </c>
      <c r="C6" s="246">
        <v>268947.46</v>
      </c>
      <c r="D6" s="246"/>
      <c r="E6" s="247"/>
      <c r="F6" s="245"/>
      <c r="G6" s="246">
        <f>SUM(B6:F6)</f>
        <v>271287.46</v>
      </c>
      <c r="H6" s="40"/>
      <c r="I6" s="40"/>
    </row>
    <row r="7" spans="1:9" ht="14.25">
      <c r="A7" s="263" t="s">
        <v>158</v>
      </c>
      <c r="B7" s="167"/>
      <c r="C7" s="89">
        <v>3000</v>
      </c>
      <c r="D7" s="89"/>
      <c r="E7" s="168"/>
      <c r="F7" s="167"/>
      <c r="G7" s="89">
        <f>SUM(B7:F7)</f>
        <v>3000</v>
      </c>
      <c r="H7" s="40"/>
      <c r="I7" s="40"/>
    </row>
    <row r="8" spans="1:9" ht="14.25">
      <c r="A8" s="263" t="s">
        <v>230</v>
      </c>
      <c r="B8" s="167"/>
      <c r="C8" s="89">
        <v>4900</v>
      </c>
      <c r="D8" s="89"/>
      <c r="E8" s="168"/>
      <c r="F8" s="167"/>
      <c r="G8" s="89">
        <f>SUM(B8:F8)</f>
        <v>4900</v>
      </c>
      <c r="H8" s="40"/>
      <c r="I8" s="40"/>
    </row>
    <row r="9" spans="1:9" ht="15">
      <c r="A9" s="404" t="s">
        <v>145</v>
      </c>
      <c r="B9" s="167"/>
      <c r="C9" s="112"/>
      <c r="D9" s="112"/>
      <c r="E9" s="248">
        <v>6208031</v>
      </c>
      <c r="F9" s="167"/>
      <c r="G9" s="89">
        <f>SUM(B9:F9)</f>
        <v>6208031</v>
      </c>
      <c r="H9" s="66"/>
      <c r="I9" s="13"/>
    </row>
    <row r="10" spans="1:9" ht="14.25">
      <c r="A10" s="263" t="s">
        <v>154</v>
      </c>
      <c r="B10" s="167"/>
      <c r="C10" s="112"/>
      <c r="D10" s="112"/>
      <c r="E10" s="248">
        <v>8669.92</v>
      </c>
      <c r="F10" s="167"/>
      <c r="G10" s="89">
        <f>SUM(E10:F10)</f>
        <v>8669.92</v>
      </c>
      <c r="H10" s="66"/>
      <c r="I10" s="126"/>
    </row>
    <row r="11" spans="1:9" ht="14.25">
      <c r="A11" s="263" t="s">
        <v>85</v>
      </c>
      <c r="B11" s="167"/>
      <c r="C11" s="89">
        <v>660011</v>
      </c>
      <c r="D11" s="89"/>
      <c r="E11" s="168"/>
      <c r="F11" s="167"/>
      <c r="G11" s="89">
        <f aca="true" t="shared" si="0" ref="G11:G35">SUM(B11:F11)</f>
        <v>660011</v>
      </c>
      <c r="H11" s="13"/>
      <c r="I11" s="13"/>
    </row>
    <row r="12" spans="1:9" ht="14.25">
      <c r="A12" s="263" t="s">
        <v>55</v>
      </c>
      <c r="B12" s="167"/>
      <c r="C12" s="89">
        <v>1690</v>
      </c>
      <c r="D12" s="89"/>
      <c r="E12" s="168"/>
      <c r="F12" s="167"/>
      <c r="G12" s="89">
        <f t="shared" si="0"/>
        <v>1690</v>
      </c>
      <c r="H12" s="43"/>
      <c r="I12" s="43"/>
    </row>
    <row r="13" spans="1:9" ht="15">
      <c r="A13" s="263" t="s">
        <v>86</v>
      </c>
      <c r="B13" s="162"/>
      <c r="C13" s="89">
        <v>128000</v>
      </c>
      <c r="D13" s="89"/>
      <c r="E13" s="168"/>
      <c r="F13" s="167"/>
      <c r="G13" s="89">
        <f t="shared" si="0"/>
        <v>128000</v>
      </c>
      <c r="H13" s="22"/>
      <c r="I13" s="22"/>
    </row>
    <row r="14" spans="1:9" ht="15">
      <c r="A14" s="263" t="s">
        <v>195</v>
      </c>
      <c r="B14" s="163"/>
      <c r="C14" s="89">
        <v>4075</v>
      </c>
      <c r="D14" s="89"/>
      <c r="E14" s="168"/>
      <c r="F14" s="167"/>
      <c r="G14" s="89">
        <f t="shared" si="0"/>
        <v>4075</v>
      </c>
      <c r="H14" s="22"/>
      <c r="I14" s="22"/>
    </row>
    <row r="15" spans="1:9" ht="15">
      <c r="A15" s="263" t="s">
        <v>162</v>
      </c>
      <c r="B15" s="163">
        <v>42400</v>
      </c>
      <c r="C15" s="89"/>
      <c r="D15" s="89"/>
      <c r="E15" s="168"/>
      <c r="F15" s="167"/>
      <c r="G15" s="89">
        <f t="shared" si="0"/>
        <v>42400</v>
      </c>
      <c r="H15" s="22"/>
      <c r="I15" s="22"/>
    </row>
    <row r="16" spans="1:9" ht="15">
      <c r="A16" s="263" t="s">
        <v>209</v>
      </c>
      <c r="B16" s="167"/>
      <c r="C16" s="89">
        <v>1725</v>
      </c>
      <c r="D16" s="89"/>
      <c r="E16" s="168"/>
      <c r="F16" s="167"/>
      <c r="G16" s="89">
        <f t="shared" si="0"/>
        <v>1725</v>
      </c>
      <c r="H16" s="22"/>
      <c r="I16" s="22"/>
    </row>
    <row r="17" spans="1:9" ht="15">
      <c r="A17" s="263" t="s">
        <v>231</v>
      </c>
      <c r="B17" s="167"/>
      <c r="C17" s="89">
        <v>1050</v>
      </c>
      <c r="D17" s="89"/>
      <c r="E17" s="168"/>
      <c r="F17" s="167"/>
      <c r="G17" s="89">
        <f t="shared" si="0"/>
        <v>1050</v>
      </c>
      <c r="H17" s="22"/>
      <c r="I17" s="22"/>
    </row>
    <row r="18" spans="1:9" ht="15">
      <c r="A18" s="263" t="s">
        <v>232</v>
      </c>
      <c r="B18" s="167"/>
      <c r="C18" s="89">
        <v>1600</v>
      </c>
      <c r="D18" s="89"/>
      <c r="E18" s="168"/>
      <c r="F18" s="167"/>
      <c r="G18" s="89">
        <f t="shared" si="0"/>
        <v>1600</v>
      </c>
      <c r="H18" s="22"/>
      <c r="I18" s="22"/>
    </row>
    <row r="19" spans="1:9" ht="15">
      <c r="A19" s="263" t="s">
        <v>233</v>
      </c>
      <c r="B19" s="167"/>
      <c r="C19" s="89">
        <v>1000</v>
      </c>
      <c r="D19" s="89"/>
      <c r="E19" s="168"/>
      <c r="F19" s="167"/>
      <c r="G19" s="89">
        <f t="shared" si="0"/>
        <v>1000</v>
      </c>
      <c r="H19" s="22"/>
      <c r="I19" s="22"/>
    </row>
    <row r="20" spans="1:9" ht="15">
      <c r="A20" s="263" t="s">
        <v>187</v>
      </c>
      <c r="B20" s="167"/>
      <c r="C20" s="89">
        <v>300</v>
      </c>
      <c r="D20" s="89"/>
      <c r="E20" s="168"/>
      <c r="F20" s="167"/>
      <c r="G20" s="89">
        <f t="shared" si="0"/>
        <v>300</v>
      </c>
      <c r="H20" s="22"/>
      <c r="I20" s="22"/>
    </row>
    <row r="21" spans="1:9" ht="15">
      <c r="A21" s="263" t="s">
        <v>178</v>
      </c>
      <c r="B21" s="167"/>
      <c r="C21" s="89">
        <v>26207.71</v>
      </c>
      <c r="D21" s="89"/>
      <c r="E21" s="168"/>
      <c r="F21" s="167"/>
      <c r="G21" s="89">
        <f t="shared" si="0"/>
        <v>26207.71</v>
      </c>
      <c r="H21" s="22"/>
      <c r="I21" s="22"/>
    </row>
    <row r="22" spans="1:9" ht="15">
      <c r="A22" s="263" t="s">
        <v>227</v>
      </c>
      <c r="B22" s="167"/>
      <c r="C22" s="89">
        <v>3300</v>
      </c>
      <c r="D22" s="89"/>
      <c r="E22" s="168"/>
      <c r="F22" s="167"/>
      <c r="G22" s="89">
        <f t="shared" si="0"/>
        <v>3300</v>
      </c>
      <c r="H22" s="22"/>
      <c r="I22" s="22"/>
    </row>
    <row r="23" spans="1:9" ht="15">
      <c r="A23" s="263" t="s">
        <v>229</v>
      </c>
      <c r="B23" s="167"/>
      <c r="C23" s="89">
        <v>250</v>
      </c>
      <c r="D23" s="89"/>
      <c r="E23" s="168"/>
      <c r="F23" s="167"/>
      <c r="G23" s="89">
        <f t="shared" si="0"/>
        <v>250</v>
      </c>
      <c r="H23" s="22"/>
      <c r="I23" s="22"/>
    </row>
    <row r="24" spans="1:9" ht="15">
      <c r="A24" s="263" t="s">
        <v>159</v>
      </c>
      <c r="B24" s="167"/>
      <c r="C24" s="112">
        <v>268305</v>
      </c>
      <c r="D24" s="112"/>
      <c r="E24" s="248"/>
      <c r="F24" s="167"/>
      <c r="G24" s="89">
        <f t="shared" si="0"/>
        <v>268305</v>
      </c>
      <c r="H24" s="22"/>
      <c r="I24" s="22"/>
    </row>
    <row r="25" spans="1:9" ht="14.25">
      <c r="A25" s="264" t="s">
        <v>228</v>
      </c>
      <c r="B25" s="167"/>
      <c r="C25" s="89">
        <v>156350</v>
      </c>
      <c r="D25" s="89"/>
      <c r="E25" s="168"/>
      <c r="F25" s="167"/>
      <c r="G25" s="89">
        <f t="shared" si="0"/>
        <v>156350</v>
      </c>
      <c r="H25" s="17"/>
      <c r="I25" s="17"/>
    </row>
    <row r="26" spans="1:9" ht="14.25">
      <c r="A26" s="264" t="s">
        <v>208</v>
      </c>
      <c r="B26" s="167"/>
      <c r="C26" s="89">
        <v>37430</v>
      </c>
      <c r="D26" s="89"/>
      <c r="E26" s="168"/>
      <c r="F26" s="167"/>
      <c r="G26" s="89">
        <f t="shared" si="0"/>
        <v>37430</v>
      </c>
      <c r="H26" s="17"/>
      <c r="I26" s="17"/>
    </row>
    <row r="27" spans="1:9" ht="14.25">
      <c r="A27" s="264" t="s">
        <v>94</v>
      </c>
      <c r="B27" s="167"/>
      <c r="C27" s="89">
        <v>5555</v>
      </c>
      <c r="D27" s="89"/>
      <c r="E27" s="168"/>
      <c r="F27" s="167"/>
      <c r="G27" s="89">
        <f t="shared" si="0"/>
        <v>5555</v>
      </c>
      <c r="H27" s="17"/>
      <c r="I27" s="17"/>
    </row>
    <row r="28" spans="1:9" ht="14.25">
      <c r="A28" s="264" t="s">
        <v>95</v>
      </c>
      <c r="B28" s="167"/>
      <c r="C28" s="89">
        <v>98770</v>
      </c>
      <c r="D28" s="89"/>
      <c r="E28" s="168"/>
      <c r="F28" s="167"/>
      <c r="G28" s="89">
        <f t="shared" si="0"/>
        <v>98770</v>
      </c>
      <c r="H28" s="17"/>
      <c r="I28" s="17"/>
    </row>
    <row r="29" spans="1:9" ht="14.25">
      <c r="A29" s="264" t="s">
        <v>186</v>
      </c>
      <c r="B29" s="167"/>
      <c r="C29" s="89">
        <v>200</v>
      </c>
      <c r="D29" s="89"/>
      <c r="E29" s="168"/>
      <c r="F29" s="167"/>
      <c r="G29" s="89">
        <f t="shared" si="0"/>
        <v>200</v>
      </c>
      <c r="H29" s="17"/>
      <c r="I29" s="17"/>
    </row>
    <row r="30" spans="1:9" ht="14.25">
      <c r="A30" s="263" t="s">
        <v>194</v>
      </c>
      <c r="B30" s="167"/>
      <c r="C30" s="89">
        <v>3680</v>
      </c>
      <c r="D30" s="89"/>
      <c r="E30" s="168"/>
      <c r="F30" s="249"/>
      <c r="G30" s="89">
        <f t="shared" si="0"/>
        <v>3680</v>
      </c>
      <c r="H30" s="17"/>
      <c r="I30" s="17"/>
    </row>
    <row r="31" spans="1:9" ht="14.25">
      <c r="A31" s="263" t="s">
        <v>210</v>
      </c>
      <c r="B31" s="167"/>
      <c r="C31" s="89">
        <v>27622.63</v>
      </c>
      <c r="D31" s="89"/>
      <c r="E31" s="168"/>
      <c r="F31" s="249"/>
      <c r="G31" s="89">
        <f t="shared" si="0"/>
        <v>27622.63</v>
      </c>
      <c r="H31" s="17"/>
      <c r="I31" s="17"/>
    </row>
    <row r="32" spans="1:9" ht="14.25">
      <c r="A32" s="263" t="s">
        <v>226</v>
      </c>
      <c r="B32" s="167"/>
      <c r="C32" s="89"/>
      <c r="D32" s="89"/>
      <c r="E32" s="168"/>
      <c r="F32" s="163">
        <v>1199.87</v>
      </c>
      <c r="G32" s="89">
        <f t="shared" si="0"/>
        <v>1199.87</v>
      </c>
      <c r="H32" s="17"/>
      <c r="I32" s="17"/>
    </row>
    <row r="33" spans="1:9" ht="14.25">
      <c r="A33" s="263" t="s">
        <v>225</v>
      </c>
      <c r="B33" s="167"/>
      <c r="C33" s="250"/>
      <c r="D33" s="89"/>
      <c r="E33" s="168"/>
      <c r="F33" s="162">
        <v>7836.8</v>
      </c>
      <c r="G33" s="89">
        <f t="shared" si="0"/>
        <v>7836.8</v>
      </c>
      <c r="H33" s="17"/>
      <c r="I33" s="17"/>
    </row>
    <row r="34" spans="1:9" ht="14.25">
      <c r="A34" s="263" t="s">
        <v>207</v>
      </c>
      <c r="B34" s="167"/>
      <c r="C34" s="250"/>
      <c r="D34" s="89"/>
      <c r="E34" s="168"/>
      <c r="F34" s="162">
        <v>3000</v>
      </c>
      <c r="G34" s="89">
        <f t="shared" si="0"/>
        <v>3000</v>
      </c>
      <c r="H34" s="17"/>
      <c r="I34" s="17"/>
    </row>
    <row r="35" spans="1:9" ht="15" thickBot="1">
      <c r="A35" s="263" t="s">
        <v>184</v>
      </c>
      <c r="B35" s="167"/>
      <c r="C35" s="251"/>
      <c r="D35" s="252"/>
      <c r="E35" s="168"/>
      <c r="F35" s="162">
        <v>60</v>
      </c>
      <c r="G35" s="89">
        <f t="shared" si="0"/>
        <v>60</v>
      </c>
      <c r="H35" s="17"/>
      <c r="I35" s="17"/>
    </row>
    <row r="36" spans="1:10" ht="15.75" thickBot="1">
      <c r="A36" s="376" t="s">
        <v>56</v>
      </c>
      <c r="B36" s="253">
        <f>SUM(B6:B35)</f>
        <v>44740</v>
      </c>
      <c r="C36" s="254">
        <f>SUM(C6:C35)</f>
        <v>1703968.7999999998</v>
      </c>
      <c r="D36" s="253"/>
      <c r="E36" s="253">
        <f>SUM(E6:E35)</f>
        <v>6216700.92</v>
      </c>
      <c r="F36" s="253">
        <f>SUM(F32:F35)</f>
        <v>12096.67</v>
      </c>
      <c r="G36" s="253">
        <f>SUM(G6:G35)</f>
        <v>7977506.39</v>
      </c>
      <c r="H36" s="17"/>
      <c r="I36" s="17"/>
      <c r="J36" s="41"/>
    </row>
    <row r="37" spans="1:9" ht="15">
      <c r="A37" s="377" t="s">
        <v>235</v>
      </c>
      <c r="B37" s="89"/>
      <c r="C37" s="162">
        <v>0.95</v>
      </c>
      <c r="D37" s="85"/>
      <c r="E37" s="85"/>
      <c r="F37" s="85"/>
      <c r="G37" s="89">
        <f>SUM(B37:F37)</f>
        <v>0.95</v>
      </c>
      <c r="H37" s="17"/>
      <c r="I37" s="17"/>
    </row>
    <row r="38" spans="1:9" ht="15">
      <c r="A38" s="377" t="s">
        <v>246</v>
      </c>
      <c r="B38" s="89"/>
      <c r="C38" s="162">
        <v>57516.92</v>
      </c>
      <c r="D38" s="85"/>
      <c r="E38" s="85"/>
      <c r="F38" s="85"/>
      <c r="G38" s="89">
        <f>+C38</f>
        <v>57516.92</v>
      </c>
      <c r="H38" s="17"/>
      <c r="I38" s="17"/>
    </row>
    <row r="39" spans="1:9" ht="15" thickBot="1">
      <c r="A39" s="377" t="s">
        <v>173</v>
      </c>
      <c r="B39" s="89">
        <v>636083.58</v>
      </c>
      <c r="C39" s="89"/>
      <c r="D39" s="89"/>
      <c r="E39" s="89"/>
      <c r="F39" s="89"/>
      <c r="G39" s="89">
        <f>SUM(B39:F39)</f>
        <v>636083.58</v>
      </c>
      <c r="H39" s="17"/>
      <c r="I39" s="17"/>
    </row>
    <row r="40" spans="1:9" ht="15.75" thickBot="1">
      <c r="A40" s="376" t="s">
        <v>89</v>
      </c>
      <c r="B40" s="253">
        <f>SUM(B36:B39)</f>
        <v>680823.58</v>
      </c>
      <c r="C40" s="253">
        <f>SUM(C36:C39)</f>
        <v>1761486.6699999997</v>
      </c>
      <c r="D40" s="253"/>
      <c r="E40" s="253">
        <f>SUM(E36:E39)</f>
        <v>6216700.92</v>
      </c>
      <c r="F40" s="253">
        <f>SUM(F36:F39)</f>
        <v>12096.67</v>
      </c>
      <c r="G40" s="253">
        <f>SUM(G36:G39)</f>
        <v>8671107.84</v>
      </c>
      <c r="H40" s="23"/>
      <c r="I40" s="23"/>
    </row>
    <row r="41" spans="1:9" ht="14.25">
      <c r="A41" s="131"/>
      <c r="B41" s="146"/>
      <c r="C41" s="131"/>
      <c r="D41" s="131"/>
      <c r="E41" s="131"/>
      <c r="F41" s="131"/>
      <c r="G41" s="147"/>
      <c r="H41" s="12"/>
      <c r="I41" s="12"/>
    </row>
    <row r="42" spans="1:9" ht="14.25">
      <c r="A42" s="16"/>
      <c r="B42" s="16"/>
      <c r="C42" s="16"/>
      <c r="D42" s="16"/>
      <c r="E42" s="16"/>
      <c r="F42" s="16"/>
      <c r="G42" s="18"/>
      <c r="H42" s="12"/>
      <c r="I42" s="12"/>
    </row>
    <row r="43" spans="1:9" ht="15">
      <c r="A43" s="16"/>
      <c r="B43" s="16"/>
      <c r="C43" s="16"/>
      <c r="D43" s="16"/>
      <c r="E43" s="16"/>
      <c r="F43" s="16"/>
      <c r="G43" s="18"/>
      <c r="H43" s="23"/>
      <c r="I43" s="23"/>
    </row>
    <row r="44" spans="1:9" ht="15">
      <c r="A44" s="16"/>
      <c r="B44" s="16"/>
      <c r="C44" s="16"/>
      <c r="D44" s="16"/>
      <c r="E44" s="16"/>
      <c r="F44" s="16"/>
      <c r="G44" s="22"/>
      <c r="H44" s="23"/>
      <c r="I44" s="23"/>
    </row>
    <row r="45" spans="1:9" ht="15">
      <c r="A45" s="16"/>
      <c r="B45" s="16"/>
      <c r="C45" s="16"/>
      <c r="D45" s="16"/>
      <c r="E45" s="16"/>
      <c r="F45" s="16"/>
      <c r="G45" s="22"/>
      <c r="H45" s="12"/>
      <c r="I45" s="12"/>
    </row>
    <row r="46" spans="1:9" ht="15">
      <c r="A46" s="16"/>
      <c r="B46" s="16"/>
      <c r="C46" s="16"/>
      <c r="D46" s="16"/>
      <c r="E46" s="16"/>
      <c r="F46" s="16"/>
      <c r="G46" s="22"/>
      <c r="H46" s="23"/>
      <c r="I46" s="23"/>
    </row>
    <row r="47" spans="1:9" ht="15">
      <c r="A47" s="16"/>
      <c r="B47" s="16"/>
      <c r="C47" s="16"/>
      <c r="D47" s="16"/>
      <c r="E47" s="16"/>
      <c r="F47" s="16"/>
      <c r="G47" s="22"/>
      <c r="H47" s="12"/>
      <c r="I47" s="12"/>
    </row>
    <row r="48" spans="1:9" ht="15">
      <c r="A48" s="16"/>
      <c r="B48" s="16"/>
      <c r="C48" s="16"/>
      <c r="D48" s="16"/>
      <c r="E48" s="16"/>
      <c r="F48" s="16"/>
      <c r="G48" s="18"/>
      <c r="H48" s="23"/>
      <c r="I48" s="23"/>
    </row>
    <row r="49" spans="1:9" ht="14.25">
      <c r="A49" s="16"/>
      <c r="B49" s="16"/>
      <c r="C49" s="16"/>
      <c r="D49" s="16"/>
      <c r="E49" s="16"/>
      <c r="F49" s="16"/>
      <c r="G49" s="18"/>
      <c r="H49" s="12"/>
      <c r="I49" s="12"/>
    </row>
    <row r="50" spans="1:9" ht="14.25">
      <c r="A50" s="16"/>
      <c r="B50" s="16"/>
      <c r="C50" s="16"/>
      <c r="D50" s="16"/>
      <c r="E50" s="16"/>
      <c r="F50" s="16"/>
      <c r="G50" s="18"/>
      <c r="H50" s="12"/>
      <c r="I50" s="12"/>
    </row>
    <row r="51" spans="1:9" ht="14.25">
      <c r="A51" s="16"/>
      <c r="B51" s="16"/>
      <c r="C51" s="16"/>
      <c r="D51" s="16"/>
      <c r="E51" s="16"/>
      <c r="F51" s="16"/>
      <c r="G51" s="18"/>
      <c r="H51" s="12"/>
      <c r="I51" s="12"/>
    </row>
    <row r="52" spans="1:9" ht="15">
      <c r="A52" s="16"/>
      <c r="B52" s="16"/>
      <c r="C52" s="16"/>
      <c r="D52" s="16"/>
      <c r="E52" s="16"/>
      <c r="F52" s="16"/>
      <c r="G52" s="22"/>
      <c r="H52" s="23"/>
      <c r="I52" s="23"/>
    </row>
    <row r="53" spans="1:9" ht="15">
      <c r="A53" s="16"/>
      <c r="B53" s="16"/>
      <c r="C53" s="16"/>
      <c r="D53" s="16"/>
      <c r="E53" s="16"/>
      <c r="F53" s="16"/>
      <c r="G53" s="22"/>
      <c r="H53" s="23"/>
      <c r="I53" s="23"/>
    </row>
    <row r="54" spans="1:9" ht="14.25">
      <c r="A54" s="16"/>
      <c r="B54" s="16"/>
      <c r="C54" s="16"/>
      <c r="D54" s="16"/>
      <c r="E54" s="16"/>
      <c r="F54" s="16"/>
      <c r="G54" s="17"/>
      <c r="H54" s="12"/>
      <c r="I54" s="12"/>
    </row>
    <row r="55" spans="1:9" ht="15">
      <c r="A55" s="420"/>
      <c r="B55" s="420"/>
      <c r="C55" s="420"/>
      <c r="D55" s="420"/>
      <c r="E55" s="420"/>
      <c r="F55" s="420"/>
      <c r="G55" s="13"/>
      <c r="H55" s="23"/>
      <c r="I55" s="23"/>
    </row>
    <row r="56" spans="1:9" ht="15">
      <c r="A56" s="420"/>
      <c r="B56" s="420"/>
      <c r="C56" s="420"/>
      <c r="D56" s="420"/>
      <c r="E56" s="420"/>
      <c r="F56" s="420"/>
      <c r="G56" s="23"/>
      <c r="H56" s="23"/>
      <c r="I56" s="23"/>
    </row>
    <row r="57" spans="1:9" ht="15">
      <c r="A57" s="19"/>
      <c r="B57" s="19"/>
      <c r="C57" s="19"/>
      <c r="D57" s="19"/>
      <c r="E57" s="19"/>
      <c r="F57" s="19"/>
      <c r="G57" s="23"/>
      <c r="H57" s="23"/>
      <c r="I57" s="23"/>
    </row>
    <row r="58" spans="1:9" ht="14.25">
      <c r="A58" s="418"/>
      <c r="B58" s="418"/>
      <c r="C58" s="418"/>
      <c r="D58" s="418"/>
      <c r="E58" s="418"/>
      <c r="F58" s="418"/>
      <c r="G58" s="418"/>
      <c r="H58" s="418"/>
      <c r="I58" s="418"/>
    </row>
    <row r="59" spans="1:9" ht="15" customHeight="1">
      <c r="A59" s="417"/>
      <c r="B59" s="417"/>
      <c r="C59" s="417"/>
      <c r="D59" s="417"/>
      <c r="E59" s="417"/>
      <c r="F59" s="417"/>
      <c r="G59" s="417"/>
      <c r="H59" s="417"/>
      <c r="I59" s="417"/>
    </row>
    <row r="60" spans="1:9" ht="14.25" customHeight="1">
      <c r="A60" s="420"/>
      <c r="B60" s="420"/>
      <c r="C60" s="420"/>
      <c r="D60" s="420"/>
      <c r="E60" s="420"/>
      <c r="F60" s="420"/>
      <c r="G60" s="17"/>
      <c r="H60" s="12"/>
      <c r="I60" s="12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10" ht="14.25">
      <c r="A62" s="16"/>
      <c r="B62" s="16"/>
      <c r="C62" s="16"/>
      <c r="D62" s="16"/>
      <c r="E62" s="16"/>
      <c r="F62" s="16"/>
      <c r="G62" s="17"/>
      <c r="H62" s="12"/>
      <c r="I62" s="12"/>
      <c r="J62" s="13"/>
    </row>
    <row r="63" spans="1:10" ht="14.25">
      <c r="A63" s="418"/>
      <c r="B63" s="418"/>
      <c r="C63" s="418"/>
      <c r="D63" s="418"/>
      <c r="E63" s="418"/>
      <c r="F63" s="418"/>
      <c r="G63" s="418"/>
      <c r="H63" s="418"/>
      <c r="I63" s="418"/>
      <c r="J63" s="13"/>
    </row>
    <row r="64" spans="1:10" ht="15">
      <c r="A64" s="420"/>
      <c r="B64" s="420"/>
      <c r="C64" s="420"/>
      <c r="D64" s="420"/>
      <c r="E64" s="420"/>
      <c r="F64" s="420"/>
      <c r="G64" s="420"/>
      <c r="H64" s="420"/>
      <c r="I64" s="420"/>
      <c r="J64" s="13"/>
    </row>
    <row r="65" spans="1:10" ht="12.75">
      <c r="A65" s="421"/>
      <c r="B65" s="421"/>
      <c r="C65" s="421"/>
      <c r="D65" s="421"/>
      <c r="E65" s="421"/>
      <c r="F65" s="421"/>
      <c r="G65" s="421"/>
      <c r="H65" s="421"/>
      <c r="I65" s="421"/>
      <c r="J65" s="13"/>
    </row>
    <row r="66" spans="1:10" ht="12.75">
      <c r="A66" s="417"/>
      <c r="B66" s="417"/>
      <c r="C66" s="417"/>
      <c r="D66" s="417"/>
      <c r="E66" s="417"/>
      <c r="F66" s="417"/>
      <c r="G66" s="417"/>
      <c r="H66" s="417"/>
      <c r="I66" s="417"/>
      <c r="J66" s="13"/>
    </row>
    <row r="67" spans="1:10" ht="12.75">
      <c r="A67" s="13"/>
      <c r="B67" s="13"/>
      <c r="C67" s="13"/>
      <c r="D67" s="13"/>
      <c r="E67" s="13"/>
      <c r="F67" s="13"/>
      <c r="G67" s="13"/>
      <c r="H67" s="13"/>
      <c r="I67" s="4"/>
      <c r="J67" s="13"/>
    </row>
    <row r="68" spans="1:10" ht="12.75">
      <c r="A68" s="15"/>
      <c r="B68" s="13"/>
      <c r="C68" s="13"/>
      <c r="D68" s="13"/>
      <c r="E68" s="13"/>
      <c r="F68" s="13"/>
      <c r="G68" s="14"/>
      <c r="H68" s="14"/>
      <c r="I68" s="14"/>
      <c r="J68" s="13"/>
    </row>
    <row r="69" spans="1:10" ht="12.75">
      <c r="A69" s="15"/>
      <c r="B69" s="13"/>
      <c r="C69" s="13"/>
      <c r="D69" s="13"/>
      <c r="E69" s="13"/>
      <c r="F69" s="13"/>
      <c r="G69" s="15"/>
      <c r="H69" s="15"/>
      <c r="I69" s="15"/>
      <c r="J69" s="13"/>
    </row>
    <row r="70" spans="1:10" ht="12.75">
      <c r="A70" s="15"/>
      <c r="B70" s="6"/>
      <c r="C70" s="6"/>
      <c r="D70" s="6"/>
      <c r="E70" s="6"/>
      <c r="F70" s="6"/>
      <c r="G70" s="15"/>
      <c r="H70" s="15"/>
      <c r="I70" s="15"/>
      <c r="J70" s="13"/>
    </row>
    <row r="71" spans="1:10" ht="12.75">
      <c r="A71" s="15"/>
      <c r="B71" s="6"/>
      <c r="C71" s="6"/>
      <c r="D71" s="6"/>
      <c r="E71" s="6"/>
      <c r="F71" s="6"/>
      <c r="G71" s="15"/>
      <c r="H71" s="15"/>
      <c r="I71" s="15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5"/>
      <c r="I72" s="13"/>
      <c r="J72" s="13"/>
    </row>
    <row r="73" spans="1:10" ht="12.75">
      <c r="A73" s="416"/>
      <c r="B73" s="416"/>
      <c r="C73" s="416"/>
      <c r="D73" s="416"/>
      <c r="E73" s="416"/>
      <c r="F73" s="416"/>
      <c r="G73" s="417"/>
      <c r="H73" s="417"/>
      <c r="I73" s="417"/>
      <c r="J73" s="13"/>
    </row>
    <row r="74" spans="1:10" ht="12.75">
      <c r="A74" s="414"/>
      <c r="B74" s="414"/>
      <c r="C74" s="414"/>
      <c r="D74" s="414"/>
      <c r="E74" s="414"/>
      <c r="F74" s="414"/>
      <c r="G74" s="20"/>
      <c r="H74" s="20"/>
      <c r="I74" s="20"/>
      <c r="J74" s="13"/>
    </row>
    <row r="75" spans="1:10" ht="12.75">
      <c r="A75" s="415"/>
      <c r="B75" s="21"/>
      <c r="C75" s="21"/>
      <c r="D75" s="21"/>
      <c r="E75" s="21"/>
      <c r="F75" s="21"/>
      <c r="G75" s="414"/>
      <c r="H75" s="414"/>
      <c r="I75" s="414"/>
      <c r="J75" s="13"/>
    </row>
    <row r="76" spans="1:10" ht="12.75">
      <c r="A76" s="415"/>
      <c r="B76" s="21"/>
      <c r="C76" s="21"/>
      <c r="D76" s="21"/>
      <c r="E76" s="21"/>
      <c r="F76" s="21"/>
      <c r="G76" s="414"/>
      <c r="H76" s="414"/>
      <c r="I76" s="414"/>
      <c r="J76" s="13"/>
    </row>
    <row r="77" spans="1:10" ht="14.25">
      <c r="A77" s="16"/>
      <c r="B77" s="16"/>
      <c r="C77" s="16"/>
      <c r="D77" s="16"/>
      <c r="E77" s="16"/>
      <c r="F77" s="16"/>
      <c r="G77" s="17"/>
      <c r="H77" s="12"/>
      <c r="I77" s="12"/>
      <c r="J77" s="13"/>
    </row>
    <row r="78" spans="1:10" ht="14.25">
      <c r="A78" s="35"/>
      <c r="B78" s="35"/>
      <c r="C78" s="35"/>
      <c r="D78" s="35"/>
      <c r="E78" s="35"/>
      <c r="F78" s="35"/>
      <c r="G78" s="17"/>
      <c r="H78" s="12"/>
      <c r="I78" s="12"/>
      <c r="J78" s="13"/>
    </row>
    <row r="79" spans="1:10" ht="14.25">
      <c r="A79" s="16"/>
      <c r="B79" s="16"/>
      <c r="C79" s="16"/>
      <c r="D79" s="16"/>
      <c r="E79" s="16"/>
      <c r="F79" s="16"/>
      <c r="G79" s="17"/>
      <c r="H79" s="12"/>
      <c r="I79" s="12"/>
      <c r="J79" s="13"/>
    </row>
    <row r="80" spans="1:10" ht="15">
      <c r="A80" s="16"/>
      <c r="B80" s="16"/>
      <c r="C80" s="16"/>
      <c r="D80" s="16"/>
      <c r="E80" s="16"/>
      <c r="F80" s="16"/>
      <c r="G80" s="17"/>
      <c r="H80" s="23"/>
      <c r="I80" s="23"/>
      <c r="J80" s="13"/>
    </row>
    <row r="81" spans="1:10" ht="14.25">
      <c r="A81" s="16"/>
      <c r="B81" s="16"/>
      <c r="C81" s="16"/>
      <c r="D81" s="16"/>
      <c r="E81" s="16"/>
      <c r="F81" s="16"/>
      <c r="G81" s="17"/>
      <c r="H81" s="12"/>
      <c r="I81" s="12"/>
      <c r="J81" s="13"/>
    </row>
    <row r="82" spans="1:10" ht="14.25">
      <c r="A82" s="16"/>
      <c r="B82" s="16"/>
      <c r="C82" s="16"/>
      <c r="D82" s="16"/>
      <c r="E82" s="16"/>
      <c r="F82" s="16"/>
      <c r="G82" s="17"/>
      <c r="H82" s="12"/>
      <c r="I82" s="12"/>
      <c r="J82" s="13"/>
    </row>
    <row r="83" spans="1:10" ht="14.25">
      <c r="A83" s="16"/>
      <c r="B83" s="16"/>
      <c r="C83" s="16"/>
      <c r="D83" s="16"/>
      <c r="E83" s="16"/>
      <c r="F83" s="16"/>
      <c r="G83" s="17"/>
      <c r="H83" s="12"/>
      <c r="I83" s="12"/>
      <c r="J83" s="13"/>
    </row>
    <row r="84" spans="1:10" ht="0.75" customHeight="1">
      <c r="A84" s="16"/>
      <c r="B84" s="16"/>
      <c r="C84" s="16"/>
      <c r="D84" s="16"/>
      <c r="E84" s="16"/>
      <c r="F84" s="16"/>
      <c r="G84" s="17"/>
      <c r="H84" s="12"/>
      <c r="I84" s="12"/>
      <c r="J84" s="13"/>
    </row>
    <row r="85" spans="1:10" ht="15" hidden="1">
      <c r="A85" s="16"/>
      <c r="B85" s="16"/>
      <c r="C85" s="16"/>
      <c r="D85" s="16"/>
      <c r="E85" s="16"/>
      <c r="F85" s="16"/>
      <c r="G85" s="17"/>
      <c r="H85" s="23"/>
      <c r="I85" s="12"/>
      <c r="J85" s="13"/>
    </row>
    <row r="86" spans="1:10" ht="14.25" hidden="1">
      <c r="A86" s="16"/>
      <c r="B86" s="16"/>
      <c r="C86" s="16"/>
      <c r="D86" s="16"/>
      <c r="E86" s="16"/>
      <c r="F86" s="16"/>
      <c r="G86" s="17"/>
      <c r="H86" s="12"/>
      <c r="I86" s="12"/>
      <c r="J86" s="13"/>
    </row>
    <row r="87" spans="1:10" ht="14.25" hidden="1">
      <c r="A87" s="16"/>
      <c r="B87" s="16"/>
      <c r="C87" s="16"/>
      <c r="D87" s="16"/>
      <c r="E87" s="16"/>
      <c r="F87" s="16"/>
      <c r="G87" s="17"/>
      <c r="H87" s="12"/>
      <c r="I87" s="12"/>
      <c r="J87" s="13"/>
    </row>
    <row r="88" spans="1:10" ht="14.25" hidden="1">
      <c r="A88" s="16"/>
      <c r="B88" s="16"/>
      <c r="C88" s="16"/>
      <c r="D88" s="16"/>
      <c r="E88" s="16"/>
      <c r="F88" s="16"/>
      <c r="G88" s="17"/>
      <c r="H88" s="12"/>
      <c r="I88" s="12"/>
      <c r="J88" s="13"/>
    </row>
    <row r="89" spans="1:10" ht="15" hidden="1">
      <c r="A89" s="16"/>
      <c r="B89" s="16"/>
      <c r="C89" s="16"/>
      <c r="D89" s="16"/>
      <c r="E89" s="16"/>
      <c r="F89" s="16"/>
      <c r="G89" s="17"/>
      <c r="H89" s="23"/>
      <c r="I89" s="23"/>
      <c r="J89" s="13"/>
    </row>
    <row r="90" spans="1:10" ht="14.25" hidden="1">
      <c r="A90" s="16"/>
      <c r="B90" s="16"/>
      <c r="C90" s="16"/>
      <c r="D90" s="16"/>
      <c r="E90" s="16"/>
      <c r="F90" s="16"/>
      <c r="G90" s="17"/>
      <c r="H90" s="12"/>
      <c r="I90" s="13"/>
      <c r="J90" s="13"/>
    </row>
    <row r="91" spans="1:10" ht="14.25" hidden="1">
      <c r="A91" s="16"/>
      <c r="B91" s="16"/>
      <c r="C91" s="16"/>
      <c r="D91" s="16"/>
      <c r="E91" s="16"/>
      <c r="F91" s="16"/>
      <c r="G91" s="17"/>
      <c r="H91" s="12"/>
      <c r="I91" s="12"/>
      <c r="J91" s="13"/>
    </row>
    <row r="92" spans="1:10" ht="14.25">
      <c r="A92" s="16"/>
      <c r="B92" s="16"/>
      <c r="C92" s="16"/>
      <c r="D92" s="16"/>
      <c r="E92" s="16"/>
      <c r="F92" s="16"/>
      <c r="G92" s="17"/>
      <c r="H92" s="12"/>
      <c r="I92" s="12"/>
      <c r="J92" s="13"/>
    </row>
    <row r="93" spans="1:10" ht="14.25">
      <c r="A93" s="16"/>
      <c r="B93" s="16"/>
      <c r="C93" s="16"/>
      <c r="D93" s="16"/>
      <c r="E93" s="16"/>
      <c r="F93" s="16"/>
      <c r="G93" s="18"/>
      <c r="H93" s="12"/>
      <c r="I93" s="12"/>
      <c r="J93" s="13"/>
    </row>
    <row r="94" spans="1:10" ht="14.25">
      <c r="A94" s="16"/>
      <c r="B94" s="16"/>
      <c r="C94" s="16"/>
      <c r="D94" s="16"/>
      <c r="E94" s="16"/>
      <c r="F94" s="16"/>
      <c r="G94" s="18"/>
      <c r="H94" s="12"/>
      <c r="I94" s="12"/>
      <c r="J94" s="13"/>
    </row>
    <row r="95" spans="1:10" ht="12.7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2.7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4.25">
      <c r="A101" s="16"/>
      <c r="B101" s="16"/>
      <c r="C101" s="16"/>
      <c r="D101" s="16"/>
      <c r="E101" s="16"/>
      <c r="F101" s="16"/>
      <c r="G101" s="18"/>
      <c r="H101" s="12"/>
      <c r="I101" s="12"/>
      <c r="J101" s="13"/>
    </row>
    <row r="102" spans="1:9" ht="14.25">
      <c r="A102" s="16"/>
      <c r="B102" s="16"/>
      <c r="C102" s="16"/>
      <c r="D102" s="16"/>
      <c r="E102" s="16"/>
      <c r="F102" s="16"/>
      <c r="G102" s="18"/>
      <c r="H102" s="12"/>
      <c r="I102" s="12"/>
    </row>
    <row r="103" spans="1:9" ht="14.25">
      <c r="A103" s="16"/>
      <c r="B103" s="16"/>
      <c r="C103" s="16"/>
      <c r="D103" s="16"/>
      <c r="E103" s="16"/>
      <c r="F103" s="16"/>
      <c r="G103" s="18"/>
      <c r="H103" s="12"/>
      <c r="I103" s="12"/>
    </row>
  </sheetData>
  <sheetProtection/>
  <mergeCells count="23">
    <mergeCell ref="A55:F55"/>
    <mergeCell ref="A56:F56"/>
    <mergeCell ref="A58:F58"/>
    <mergeCell ref="G64:I64"/>
    <mergeCell ref="G58:I58"/>
    <mergeCell ref="G59:I59"/>
    <mergeCell ref="A66:I66"/>
    <mergeCell ref="A63:F63"/>
    <mergeCell ref="A1:G1"/>
    <mergeCell ref="A2:G2"/>
    <mergeCell ref="A3:G3"/>
    <mergeCell ref="A60:F60"/>
    <mergeCell ref="A65:I65"/>
    <mergeCell ref="A64:F64"/>
    <mergeCell ref="A59:F59"/>
    <mergeCell ref="G63:I63"/>
    <mergeCell ref="H75:H76"/>
    <mergeCell ref="A74:F74"/>
    <mergeCell ref="A75:A76"/>
    <mergeCell ref="I75:I76"/>
    <mergeCell ref="G75:G76"/>
    <mergeCell ref="A73:F73"/>
    <mergeCell ref="G73:I73"/>
  </mergeCells>
  <printOptions/>
  <pageMargins left="1.6141732283464567" right="0.15748031496062992" top="0.7874015748031497" bottom="0.15748031496062992" header="0" footer="0"/>
  <pageSetup horizontalDpi="600" verticalDpi="600" orientation="landscape" scale="95" r:id="rId1"/>
  <ignoredErrors>
    <ignoredError sqref="G38 F36:G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11">
      <selection activeCell="A1" sqref="A1:G26"/>
    </sheetView>
  </sheetViews>
  <sheetFormatPr defaultColWidth="11.421875" defaultRowHeight="12.75"/>
  <cols>
    <col min="1" max="1" width="43.57421875" style="0" customWidth="1"/>
    <col min="2" max="2" width="14.421875" style="0" customWidth="1"/>
    <col min="3" max="3" width="14.57421875" style="0" customWidth="1"/>
    <col min="4" max="4" width="11.7109375" style="0" customWidth="1"/>
    <col min="5" max="5" width="13.140625" style="0" customWidth="1"/>
    <col min="6" max="6" width="14.28125" style="0" customWidth="1"/>
    <col min="7" max="7" width="15.421875" style="0" customWidth="1"/>
    <col min="8" max="8" width="13.421875" style="0" bestFit="1" customWidth="1"/>
    <col min="9" max="9" width="15.28125" style="0" customWidth="1"/>
  </cols>
  <sheetData>
    <row r="1" spans="1:9" ht="12.75">
      <c r="A1" s="42"/>
      <c r="B1" s="42"/>
      <c r="C1" s="42"/>
      <c r="D1" s="42"/>
      <c r="E1" s="42"/>
      <c r="F1" s="42"/>
      <c r="G1" s="42"/>
      <c r="H1" s="42"/>
      <c r="I1" s="42"/>
    </row>
    <row r="2" spans="1:9" ht="12.75">
      <c r="A2" s="13"/>
      <c r="B2" s="13"/>
      <c r="C2" s="13"/>
      <c r="D2" s="13"/>
      <c r="E2" s="13"/>
      <c r="F2" s="13"/>
      <c r="G2" s="13"/>
      <c r="H2" s="40"/>
      <c r="I2" s="40"/>
    </row>
    <row r="3" spans="8:9" ht="12.75">
      <c r="H3" s="4"/>
      <c r="I3" s="4"/>
    </row>
    <row r="4" spans="8:9" ht="12.75">
      <c r="H4" s="14"/>
      <c r="I4" s="14"/>
    </row>
    <row r="5" spans="1:9" ht="23.25">
      <c r="A5" s="422" t="s">
        <v>50</v>
      </c>
      <c r="B5" s="422"/>
      <c r="C5" s="422"/>
      <c r="D5" s="422"/>
      <c r="E5" s="422"/>
      <c r="F5" s="422"/>
      <c r="G5" s="422"/>
      <c r="H5" s="15"/>
      <c r="I5" s="15"/>
    </row>
    <row r="6" spans="1:9" ht="18">
      <c r="A6" s="413" t="s">
        <v>57</v>
      </c>
      <c r="B6" s="413"/>
      <c r="C6" s="413"/>
      <c r="D6" s="413"/>
      <c r="E6" s="413"/>
      <c r="F6" s="413"/>
      <c r="G6" s="413"/>
      <c r="H6" s="15"/>
      <c r="I6" s="15"/>
    </row>
    <row r="7" spans="1:9" ht="18">
      <c r="A7" s="413" t="s">
        <v>239</v>
      </c>
      <c r="B7" s="413"/>
      <c r="C7" s="413"/>
      <c r="D7" s="413"/>
      <c r="E7" s="413"/>
      <c r="F7" s="413"/>
      <c r="G7" s="413"/>
      <c r="H7" s="15"/>
      <c r="I7" s="15"/>
    </row>
    <row r="8" spans="2:9" ht="13.5" thickBot="1">
      <c r="B8" s="45"/>
      <c r="C8" s="45"/>
      <c r="D8" s="45"/>
      <c r="E8" s="45"/>
      <c r="F8" s="45"/>
      <c r="G8" s="45"/>
      <c r="H8" s="15"/>
      <c r="I8" s="13"/>
    </row>
    <row r="9" spans="1:9" ht="15.75" thickBot="1">
      <c r="A9" s="258" t="s">
        <v>58</v>
      </c>
      <c r="B9" s="171" t="s">
        <v>53</v>
      </c>
      <c r="C9" s="259" t="s">
        <v>143</v>
      </c>
      <c r="D9" s="260" t="s">
        <v>153</v>
      </c>
      <c r="E9" s="260" t="s">
        <v>161</v>
      </c>
      <c r="F9" s="260" t="s">
        <v>142</v>
      </c>
      <c r="G9" s="261" t="s">
        <v>54</v>
      </c>
      <c r="H9" s="13"/>
      <c r="I9" s="13"/>
    </row>
    <row r="10" spans="1:9" ht="14.25">
      <c r="A10" s="262"/>
      <c r="B10" s="149"/>
      <c r="C10" s="245"/>
      <c r="D10" s="149"/>
      <c r="E10" s="149"/>
      <c r="F10" s="149"/>
      <c r="G10" s="246"/>
      <c r="H10" s="40"/>
      <c r="I10" s="40"/>
    </row>
    <row r="11" spans="1:9" ht="14.25">
      <c r="A11" s="132" t="s">
        <v>59</v>
      </c>
      <c r="B11" s="255">
        <v>27180</v>
      </c>
      <c r="C11" s="167"/>
      <c r="D11" s="112"/>
      <c r="E11" s="163">
        <v>59276.23</v>
      </c>
      <c r="F11" s="112"/>
      <c r="G11" s="89">
        <f>SUM(B11:F11)</f>
        <v>86456.23000000001</v>
      </c>
      <c r="H11" s="13"/>
      <c r="I11" s="124"/>
    </row>
    <row r="12" spans="1:9" ht="14.25">
      <c r="A12" s="132" t="s">
        <v>87</v>
      </c>
      <c r="B12" s="112">
        <v>312.55</v>
      </c>
      <c r="C12" s="167"/>
      <c r="D12" s="112">
        <v>188.34</v>
      </c>
      <c r="E12" s="112">
        <v>272.83</v>
      </c>
      <c r="F12" s="112"/>
      <c r="G12" s="89">
        <f>SUM(B12:F12)</f>
        <v>773.72</v>
      </c>
      <c r="H12" s="20"/>
      <c r="I12" s="20"/>
    </row>
    <row r="13" spans="1:9" ht="15">
      <c r="A13" s="133" t="s">
        <v>88</v>
      </c>
      <c r="B13" s="161">
        <f>SUM(B11:B12)</f>
        <v>27492.55</v>
      </c>
      <c r="C13" s="170"/>
      <c r="D13" s="161">
        <f>SUM(D11:D12)</f>
        <v>188.34</v>
      </c>
      <c r="E13" s="161">
        <f>SUM(E11:E12)</f>
        <v>59549.060000000005</v>
      </c>
      <c r="F13" s="161"/>
      <c r="G13" s="85">
        <f>SUM(B13:F13)</f>
        <v>87229.95000000001</v>
      </c>
      <c r="H13" s="20"/>
      <c r="I13" s="20"/>
    </row>
    <row r="14" spans="1:9" ht="14.25">
      <c r="A14" s="132" t="s">
        <v>146</v>
      </c>
      <c r="B14" s="89">
        <v>636083.58</v>
      </c>
      <c r="C14" s="163"/>
      <c r="D14" s="89"/>
      <c r="E14" s="89"/>
      <c r="F14" s="89"/>
      <c r="G14" s="89">
        <f>SUM(B14:F14)</f>
        <v>636083.58</v>
      </c>
      <c r="H14" s="13"/>
      <c r="I14" s="13"/>
    </row>
    <row r="15" spans="1:9" ht="15">
      <c r="A15" s="133" t="s">
        <v>144</v>
      </c>
      <c r="B15" s="89"/>
      <c r="C15" s="163"/>
      <c r="D15" s="89"/>
      <c r="E15" s="89"/>
      <c r="F15" s="89">
        <v>1145984.87</v>
      </c>
      <c r="G15" s="89">
        <f aca="true" t="shared" si="0" ref="G15:G24">SUM(B15:F15)</f>
        <v>1145984.87</v>
      </c>
      <c r="H15" s="13"/>
      <c r="I15" s="13"/>
    </row>
    <row r="16" spans="1:9" ht="14.25">
      <c r="A16" s="132" t="s">
        <v>234</v>
      </c>
      <c r="B16" s="89"/>
      <c r="C16" s="163">
        <v>825</v>
      </c>
      <c r="D16" s="89"/>
      <c r="E16" s="89"/>
      <c r="F16" s="162"/>
      <c r="G16" s="89">
        <f t="shared" si="0"/>
        <v>825</v>
      </c>
      <c r="H16" s="13"/>
      <c r="I16" s="13"/>
    </row>
    <row r="17" spans="1:9" ht="14.25">
      <c r="A17" s="377" t="s">
        <v>246</v>
      </c>
      <c r="B17" s="89"/>
      <c r="C17" s="162">
        <v>57516.92</v>
      </c>
      <c r="D17" s="89"/>
      <c r="E17" s="89"/>
      <c r="F17" s="162"/>
      <c r="G17" s="89">
        <f>+C17</f>
        <v>57516.92</v>
      </c>
      <c r="H17" s="13"/>
      <c r="I17" s="13"/>
    </row>
    <row r="18" spans="1:9" ht="14.25">
      <c r="A18" s="244" t="s">
        <v>155</v>
      </c>
      <c r="B18" s="89"/>
      <c r="C18" s="163">
        <v>636083.58</v>
      </c>
      <c r="D18" s="89"/>
      <c r="E18" s="89"/>
      <c r="F18" s="162"/>
      <c r="G18" s="89">
        <f t="shared" si="0"/>
        <v>636083.58</v>
      </c>
      <c r="H18" s="13"/>
      <c r="I18" s="13"/>
    </row>
    <row r="19" spans="1:9" ht="15">
      <c r="A19" s="133" t="s">
        <v>145</v>
      </c>
      <c r="B19" s="89"/>
      <c r="C19" s="163"/>
      <c r="D19" s="89"/>
      <c r="E19" s="89"/>
      <c r="F19" s="89">
        <v>3053315.13</v>
      </c>
      <c r="G19" s="89">
        <f t="shared" si="0"/>
        <v>3053315.13</v>
      </c>
      <c r="H19" s="13"/>
      <c r="I19" s="13"/>
    </row>
    <row r="20" spans="1:9" ht="14.25">
      <c r="A20" s="132" t="s">
        <v>179</v>
      </c>
      <c r="B20" s="89"/>
      <c r="C20" s="163"/>
      <c r="D20" s="89"/>
      <c r="E20" s="89"/>
      <c r="F20" s="89">
        <v>57516.92</v>
      </c>
      <c r="G20" s="89">
        <f t="shared" si="0"/>
        <v>57516.92</v>
      </c>
      <c r="H20" s="13"/>
      <c r="I20" s="13"/>
    </row>
    <row r="21" spans="1:9" ht="14.25">
      <c r="A21" s="132" t="s">
        <v>149</v>
      </c>
      <c r="B21" s="89"/>
      <c r="C21" s="168">
        <v>56642.64</v>
      </c>
      <c r="D21" s="89"/>
      <c r="E21" s="89"/>
      <c r="F21" s="122"/>
      <c r="G21" s="89">
        <f t="shared" si="0"/>
        <v>56642.64</v>
      </c>
      <c r="H21" s="127"/>
      <c r="I21" s="13"/>
    </row>
    <row r="22" spans="1:9" ht="14.25">
      <c r="A22" s="132" t="s">
        <v>147</v>
      </c>
      <c r="B22" s="89"/>
      <c r="C22" s="163"/>
      <c r="D22" s="89"/>
      <c r="E22" s="66"/>
      <c r="F22" s="89">
        <v>572301.31</v>
      </c>
      <c r="G22" s="89">
        <f t="shared" si="0"/>
        <v>572301.31</v>
      </c>
      <c r="H22" s="13"/>
      <c r="I22" s="13"/>
    </row>
    <row r="23" spans="1:9" ht="14.25">
      <c r="A23" s="132" t="s">
        <v>148</v>
      </c>
      <c r="B23" s="89"/>
      <c r="C23" s="168">
        <v>1867204.78</v>
      </c>
      <c r="D23" s="89"/>
      <c r="E23" s="89"/>
      <c r="F23" s="66"/>
      <c r="G23" s="89">
        <f t="shared" si="0"/>
        <v>1867204.78</v>
      </c>
      <c r="H23" s="126"/>
      <c r="I23" s="6"/>
    </row>
    <row r="24" spans="1:9" ht="15" thickBot="1">
      <c r="A24" s="256" t="s">
        <v>188</v>
      </c>
      <c r="B24" s="251"/>
      <c r="C24" s="257">
        <v>4797.05</v>
      </c>
      <c r="D24" s="252"/>
      <c r="E24" s="252"/>
      <c r="F24" s="252"/>
      <c r="G24" s="252">
        <f t="shared" si="0"/>
        <v>4797.05</v>
      </c>
      <c r="H24" s="126"/>
      <c r="I24" s="6"/>
    </row>
    <row r="25" spans="1:9" ht="15.75" thickBot="1">
      <c r="A25" s="134" t="s">
        <v>54</v>
      </c>
      <c r="B25" s="135">
        <f aca="true" t="shared" si="1" ref="B25:G25">SUM(B13:B24)</f>
        <v>663576.13</v>
      </c>
      <c r="C25" s="135">
        <f t="shared" si="1"/>
        <v>2623069.9699999997</v>
      </c>
      <c r="D25" s="135">
        <f t="shared" si="1"/>
        <v>188.34</v>
      </c>
      <c r="E25" s="135">
        <f t="shared" si="1"/>
        <v>59549.060000000005</v>
      </c>
      <c r="F25" s="135">
        <f t="shared" si="1"/>
        <v>4829118.23</v>
      </c>
      <c r="G25" s="135">
        <f t="shared" si="1"/>
        <v>8175501.729999999</v>
      </c>
      <c r="H25" s="169"/>
      <c r="I25" s="43"/>
    </row>
    <row r="26" spans="1:9" ht="12.75">
      <c r="A26" s="46"/>
      <c r="B26" s="164"/>
      <c r="C26" s="164"/>
      <c r="D26" s="164"/>
      <c r="E26" s="164"/>
      <c r="F26" s="164"/>
      <c r="G26" s="165"/>
      <c r="H26" s="43"/>
      <c r="I26" s="169"/>
    </row>
    <row r="27" spans="1:9" ht="12.75">
      <c r="A27" s="46"/>
      <c r="B27" s="61"/>
      <c r="C27" s="61"/>
      <c r="D27" s="61"/>
      <c r="E27" s="61"/>
      <c r="F27" s="61"/>
      <c r="G27" s="48"/>
      <c r="H27" s="13"/>
      <c r="I27" s="13"/>
    </row>
    <row r="28" spans="1:9" ht="12.75">
      <c r="A28" s="46"/>
      <c r="B28" s="44"/>
      <c r="C28" s="44"/>
      <c r="D28" s="44"/>
      <c r="E28" s="44"/>
      <c r="F28" s="44"/>
      <c r="G28" s="48"/>
      <c r="H28" s="13"/>
      <c r="I28" s="13"/>
    </row>
    <row r="29" spans="8:9" ht="15">
      <c r="H29" s="23"/>
      <c r="I29" s="23"/>
    </row>
    <row r="30" spans="8:9" ht="15">
      <c r="H30" s="23"/>
      <c r="I30" s="23"/>
    </row>
    <row r="31" spans="3:9" ht="15">
      <c r="C31" s="41"/>
      <c r="H31" s="23"/>
      <c r="I31" s="23"/>
    </row>
    <row r="32" spans="8:9" ht="15">
      <c r="H32" s="23"/>
      <c r="I32" s="23"/>
    </row>
    <row r="33" spans="8:9" ht="14.25">
      <c r="H33" s="12"/>
      <c r="I33" s="12"/>
    </row>
    <row r="34" spans="8:9" ht="14.25">
      <c r="H34" s="12"/>
      <c r="I34" s="12"/>
    </row>
    <row r="35" spans="8:9" ht="14.25">
      <c r="H35" s="12"/>
      <c r="I35" s="12"/>
    </row>
    <row r="36" spans="1:9" ht="15">
      <c r="A36" s="6"/>
      <c r="B36" s="6"/>
      <c r="C36" s="6"/>
      <c r="D36" s="6"/>
      <c r="E36" s="6"/>
      <c r="F36" s="6"/>
      <c r="G36" s="13"/>
      <c r="H36" s="23"/>
      <c r="I36" s="23"/>
    </row>
    <row r="37" spans="1:9" ht="14.25">
      <c r="A37" s="6"/>
      <c r="B37" s="6"/>
      <c r="C37" s="6"/>
      <c r="D37" s="6"/>
      <c r="E37" s="6"/>
      <c r="F37" s="6"/>
      <c r="H37" s="12"/>
      <c r="I37" s="12"/>
    </row>
    <row r="38" spans="1:9" ht="15">
      <c r="A38" s="16"/>
      <c r="B38" s="16"/>
      <c r="C38" s="16"/>
      <c r="D38" s="16"/>
      <c r="E38" s="16"/>
      <c r="F38" s="16"/>
      <c r="G38" s="22"/>
      <c r="H38" s="12"/>
      <c r="I38" s="12"/>
    </row>
    <row r="39" spans="1:9" ht="14.25">
      <c r="A39" s="16"/>
      <c r="B39" s="16"/>
      <c r="C39" s="16"/>
      <c r="D39" s="16"/>
      <c r="E39" s="16"/>
      <c r="F39" s="16"/>
      <c r="G39" s="17"/>
      <c r="H39" s="12"/>
      <c r="I39" s="12"/>
    </row>
    <row r="40" spans="1:9" ht="14.25">
      <c r="A40" s="16"/>
      <c r="B40" s="16"/>
      <c r="C40" s="16"/>
      <c r="D40" s="16"/>
      <c r="E40" s="16"/>
      <c r="F40" s="16"/>
      <c r="G40" s="17"/>
      <c r="H40" s="12"/>
      <c r="I40" s="12"/>
    </row>
    <row r="41" spans="1:9" ht="15">
      <c r="A41" s="16"/>
      <c r="B41" s="16"/>
      <c r="C41" s="16"/>
      <c r="D41" s="16"/>
      <c r="E41" s="16"/>
      <c r="F41" s="16"/>
      <c r="G41" s="22"/>
      <c r="H41" s="24"/>
      <c r="I41" s="25"/>
    </row>
    <row r="42" spans="1:9" ht="14.25">
      <c r="A42" s="16"/>
      <c r="B42" s="16"/>
      <c r="C42" s="16"/>
      <c r="D42" s="16"/>
      <c r="E42" s="16"/>
      <c r="F42" s="16"/>
      <c r="G42" s="17"/>
      <c r="H42" s="12"/>
      <c r="I42" s="12"/>
    </row>
    <row r="43" spans="1:9" ht="14.25">
      <c r="A43" s="16"/>
      <c r="B43" s="16"/>
      <c r="C43" s="16"/>
      <c r="D43" s="16"/>
      <c r="E43" s="16"/>
      <c r="F43" s="16"/>
      <c r="G43" s="17"/>
      <c r="H43" s="12"/>
      <c r="I43" s="12"/>
    </row>
    <row r="44" spans="1:9" ht="14.25">
      <c r="A44" s="16"/>
      <c r="B44" s="16"/>
      <c r="C44" s="16"/>
      <c r="D44" s="16"/>
      <c r="E44" s="16"/>
      <c r="F44" s="16"/>
      <c r="G44" s="17"/>
      <c r="H44" s="12"/>
      <c r="I44" s="12"/>
    </row>
    <row r="45" spans="1:9" ht="14.25">
      <c r="A45" s="16"/>
      <c r="B45" s="16"/>
      <c r="C45" s="16"/>
      <c r="D45" s="16"/>
      <c r="E45" s="16"/>
      <c r="F45" s="16"/>
      <c r="G45" s="17"/>
      <c r="H45" s="12"/>
      <c r="I45" s="12"/>
    </row>
    <row r="46" spans="1:9" ht="14.25">
      <c r="A46" s="16"/>
      <c r="B46" s="16"/>
      <c r="C46" s="16"/>
      <c r="D46" s="16"/>
      <c r="E46" s="16"/>
      <c r="F46" s="16"/>
      <c r="G46" s="17"/>
      <c r="H46" s="12"/>
      <c r="I46" s="12"/>
    </row>
    <row r="47" spans="1:9" ht="14.25">
      <c r="A47" s="16"/>
      <c r="B47" s="16"/>
      <c r="C47" s="16"/>
      <c r="D47" s="16"/>
      <c r="E47" s="16"/>
      <c r="F47" s="16"/>
      <c r="G47" s="17"/>
      <c r="H47" s="12"/>
      <c r="I47" s="12"/>
    </row>
    <row r="48" spans="1:9" ht="14.25">
      <c r="A48" s="16"/>
      <c r="B48" s="16"/>
      <c r="C48" s="16"/>
      <c r="D48" s="16"/>
      <c r="E48" s="16"/>
      <c r="F48" s="16"/>
      <c r="G48" s="17"/>
      <c r="H48" s="12"/>
      <c r="I48" s="12"/>
    </row>
    <row r="49" spans="1:9" ht="15">
      <c r="A49" s="16"/>
      <c r="B49" s="16"/>
      <c r="C49" s="16"/>
      <c r="D49" s="16"/>
      <c r="E49" s="16"/>
      <c r="F49" s="16"/>
      <c r="G49" s="17"/>
      <c r="H49" s="23"/>
      <c r="I49" s="23"/>
    </row>
    <row r="50" spans="1:9" ht="14.25">
      <c r="A50" s="16"/>
      <c r="B50" s="16"/>
      <c r="C50" s="16"/>
      <c r="D50" s="16"/>
      <c r="E50" s="16"/>
      <c r="F50" s="16"/>
      <c r="G50" s="17"/>
      <c r="H50" s="12"/>
      <c r="I50" s="12"/>
    </row>
    <row r="51" spans="1:9" ht="14.25">
      <c r="A51" s="16"/>
      <c r="B51" s="16"/>
      <c r="C51" s="16"/>
      <c r="D51" s="16"/>
      <c r="E51" s="16"/>
      <c r="F51" s="16"/>
      <c r="G51" s="17"/>
      <c r="H51" s="12"/>
      <c r="I51" s="12"/>
    </row>
    <row r="52" spans="1:9" ht="15">
      <c r="A52" s="16"/>
      <c r="B52" s="16"/>
      <c r="C52" s="16"/>
      <c r="D52" s="16"/>
      <c r="E52" s="16"/>
      <c r="F52" s="16"/>
      <c r="G52" s="17"/>
      <c r="H52" s="12"/>
      <c r="I52" s="23"/>
    </row>
    <row r="53" spans="1:9" ht="15">
      <c r="A53" s="16"/>
      <c r="B53" s="16"/>
      <c r="C53" s="16"/>
      <c r="D53" s="16"/>
      <c r="E53" s="16"/>
      <c r="F53" s="16"/>
      <c r="G53" s="17"/>
      <c r="H53" s="23"/>
      <c r="I53" s="23"/>
    </row>
    <row r="54" spans="1:9" ht="14.25">
      <c r="A54" s="16"/>
      <c r="B54" s="16"/>
      <c r="C54" s="16"/>
      <c r="D54" s="16"/>
      <c r="E54" s="16"/>
      <c r="F54" s="16"/>
      <c r="G54" s="17"/>
      <c r="H54" s="12"/>
      <c r="I54" s="12"/>
    </row>
    <row r="55" spans="1:9" ht="14.25">
      <c r="A55" s="16"/>
      <c r="B55" s="16"/>
      <c r="C55" s="16"/>
      <c r="D55" s="16"/>
      <c r="E55" s="16"/>
      <c r="F55" s="16"/>
      <c r="G55" s="17"/>
      <c r="H55" s="12"/>
      <c r="I55" s="12"/>
    </row>
    <row r="56" spans="1:9" ht="14.25">
      <c r="A56" s="16"/>
      <c r="B56" s="16"/>
      <c r="C56" s="16"/>
      <c r="D56" s="16"/>
      <c r="E56" s="16"/>
      <c r="F56" s="16"/>
      <c r="G56" s="17"/>
      <c r="H56" s="12"/>
      <c r="I56" s="12"/>
    </row>
    <row r="57" spans="1:9" ht="14.25">
      <c r="A57" s="16"/>
      <c r="B57" s="16"/>
      <c r="C57" s="16"/>
      <c r="D57" s="16"/>
      <c r="E57" s="16"/>
      <c r="F57" s="16"/>
      <c r="G57" s="17"/>
      <c r="H57" s="12"/>
      <c r="I57" s="12"/>
    </row>
    <row r="58" spans="1:9" ht="14.25">
      <c r="A58" s="16"/>
      <c r="B58" s="16"/>
      <c r="C58" s="16"/>
      <c r="D58" s="16"/>
      <c r="E58" s="16"/>
      <c r="F58" s="16"/>
      <c r="G58" s="17"/>
      <c r="H58" s="12"/>
      <c r="I58" s="12"/>
    </row>
    <row r="59" spans="1:9" ht="14.25">
      <c r="A59" s="16"/>
      <c r="B59" s="16"/>
      <c r="C59" s="16"/>
      <c r="D59" s="16"/>
      <c r="E59" s="16"/>
      <c r="F59" s="16"/>
      <c r="G59" s="17"/>
      <c r="H59" s="12"/>
      <c r="I59" s="12"/>
    </row>
    <row r="60" spans="1:9" ht="14.25">
      <c r="A60" s="16"/>
      <c r="B60" s="16"/>
      <c r="C60" s="16"/>
      <c r="D60" s="16"/>
      <c r="E60" s="16"/>
      <c r="F60" s="16"/>
      <c r="G60" s="17"/>
      <c r="H60" s="12"/>
      <c r="I60" s="12"/>
    </row>
    <row r="61" spans="1:9" ht="14.25">
      <c r="A61" s="16"/>
      <c r="B61" s="16"/>
      <c r="C61" s="16"/>
      <c r="D61" s="16"/>
      <c r="E61" s="16"/>
      <c r="F61" s="16"/>
      <c r="G61" s="17"/>
      <c r="H61" s="12"/>
      <c r="I61" s="12"/>
    </row>
    <row r="62" spans="1:9" ht="14.25">
      <c r="A62" s="16"/>
      <c r="B62" s="16"/>
      <c r="C62" s="16"/>
      <c r="D62" s="16"/>
      <c r="E62" s="16"/>
      <c r="F62" s="16"/>
      <c r="G62" s="17"/>
      <c r="H62" s="12"/>
      <c r="I62" s="12"/>
    </row>
    <row r="63" spans="1:9" ht="14.25">
      <c r="A63" s="16"/>
      <c r="B63" s="16"/>
      <c r="C63" s="16"/>
      <c r="D63" s="16"/>
      <c r="E63" s="16"/>
      <c r="F63" s="16"/>
      <c r="G63" s="17"/>
      <c r="H63" s="12"/>
      <c r="I63" s="12"/>
    </row>
    <row r="64" spans="1:9" ht="14.25">
      <c r="A64" s="16"/>
      <c r="B64" s="16"/>
      <c r="C64" s="16"/>
      <c r="D64" s="16"/>
      <c r="E64" s="16"/>
      <c r="F64" s="16"/>
      <c r="G64" s="17"/>
      <c r="H64" s="12"/>
      <c r="I64" s="12"/>
    </row>
    <row r="65" spans="1:9" ht="14.25">
      <c r="A65" s="16"/>
      <c r="B65" s="16"/>
      <c r="C65" s="16"/>
      <c r="D65" s="16"/>
      <c r="E65" s="16"/>
      <c r="F65" s="16"/>
      <c r="G65" s="17"/>
      <c r="H65" s="12"/>
      <c r="I65" s="12"/>
    </row>
    <row r="66" spans="1:9" ht="14.25">
      <c r="A66" s="16"/>
      <c r="B66" s="16"/>
      <c r="C66" s="16"/>
      <c r="D66" s="16"/>
      <c r="E66" s="16"/>
      <c r="F66" s="16"/>
      <c r="G66" s="17"/>
      <c r="H66" s="12"/>
      <c r="I66" s="12"/>
    </row>
    <row r="67" spans="1:9" ht="15">
      <c r="A67" s="16"/>
      <c r="B67" s="16"/>
      <c r="C67" s="16"/>
      <c r="D67" s="16"/>
      <c r="E67" s="16"/>
      <c r="F67" s="16"/>
      <c r="G67" s="17"/>
      <c r="H67" s="23"/>
      <c r="I67" s="23"/>
    </row>
    <row r="68" spans="1:9" ht="14.25">
      <c r="A68" s="16"/>
      <c r="B68" s="16"/>
      <c r="C68" s="16"/>
      <c r="D68" s="16"/>
      <c r="E68" s="16"/>
      <c r="F68" s="16"/>
      <c r="G68" s="17"/>
      <c r="H68" s="12"/>
      <c r="I68" s="12"/>
    </row>
    <row r="69" spans="1:9" ht="14.25">
      <c r="A69" s="16"/>
      <c r="B69" s="16"/>
      <c r="C69" s="16"/>
      <c r="D69" s="16"/>
      <c r="E69" s="16"/>
      <c r="F69" s="16"/>
      <c r="G69" s="17"/>
      <c r="H69" s="12"/>
      <c r="I69" s="12"/>
    </row>
    <row r="70" spans="1:9" ht="14.25">
      <c r="A70" s="16"/>
      <c r="B70" s="16"/>
      <c r="C70" s="16"/>
      <c r="D70" s="16"/>
      <c r="E70" s="16"/>
      <c r="F70" s="16"/>
      <c r="G70" s="17"/>
      <c r="H70" s="12"/>
      <c r="I70" s="12"/>
    </row>
    <row r="71" spans="1:9" ht="14.25">
      <c r="A71" s="16"/>
      <c r="B71" s="16"/>
      <c r="C71" s="16"/>
      <c r="D71" s="16"/>
      <c r="E71" s="16"/>
      <c r="F71" s="16"/>
      <c r="G71" s="17"/>
      <c r="H71" s="12"/>
      <c r="I71" s="12"/>
    </row>
    <row r="72" spans="1:9" ht="14.25">
      <c r="A72" s="16"/>
      <c r="B72" s="16"/>
      <c r="C72" s="16"/>
      <c r="D72" s="16"/>
      <c r="E72" s="16"/>
      <c r="F72" s="16"/>
      <c r="G72" s="17"/>
      <c r="H72" s="12"/>
      <c r="I72" s="12"/>
    </row>
    <row r="73" spans="1:9" ht="14.25">
      <c r="A73" s="16"/>
      <c r="B73" s="16"/>
      <c r="C73" s="16"/>
      <c r="D73" s="16"/>
      <c r="E73" s="16"/>
      <c r="F73" s="16"/>
      <c r="G73" s="17"/>
      <c r="H73" s="12"/>
      <c r="I73" s="12"/>
    </row>
    <row r="74" spans="1:9" ht="14.25">
      <c r="A74" s="16"/>
      <c r="B74" s="16"/>
      <c r="C74" s="16"/>
      <c r="D74" s="16"/>
      <c r="E74" s="16"/>
      <c r="F74" s="16"/>
      <c r="G74" s="17"/>
      <c r="H74" s="12"/>
      <c r="I74" s="12"/>
    </row>
    <row r="75" spans="1:9" ht="14.25">
      <c r="A75" s="16"/>
      <c r="B75" s="16"/>
      <c r="C75" s="16"/>
      <c r="D75" s="16"/>
      <c r="E75" s="16"/>
      <c r="F75" s="16"/>
      <c r="G75" s="17"/>
      <c r="H75" s="12"/>
      <c r="I75" s="12"/>
    </row>
    <row r="76" spans="1:9" ht="14.25">
      <c r="A76" s="13"/>
      <c r="B76" s="16"/>
      <c r="C76" s="16"/>
      <c r="D76" s="16"/>
      <c r="E76" s="16"/>
      <c r="F76" s="16"/>
      <c r="G76" s="17"/>
      <c r="H76" s="12"/>
      <c r="I76" s="12"/>
    </row>
    <row r="77" spans="1:9" ht="14.25">
      <c r="A77" s="16"/>
      <c r="B77" s="16"/>
      <c r="C77" s="16"/>
      <c r="D77" s="16"/>
      <c r="E77" s="16"/>
      <c r="F77" s="16"/>
      <c r="G77" s="17"/>
      <c r="H77" s="12"/>
      <c r="I77" s="12"/>
    </row>
    <row r="78" spans="1:9" ht="14.25">
      <c r="A78" s="16"/>
      <c r="B78" s="16"/>
      <c r="C78" s="16"/>
      <c r="D78" s="16"/>
      <c r="E78" s="16"/>
      <c r="F78" s="16"/>
      <c r="G78" s="17"/>
      <c r="H78" s="12"/>
      <c r="I78" s="12"/>
    </row>
    <row r="79" spans="1:9" ht="14.25">
      <c r="A79" s="16"/>
      <c r="B79" s="16"/>
      <c r="C79" s="16"/>
      <c r="D79" s="16"/>
      <c r="E79" s="16"/>
      <c r="F79" s="16"/>
      <c r="G79" s="17"/>
      <c r="H79" s="12"/>
      <c r="I79" s="12"/>
    </row>
    <row r="80" spans="1:9" ht="14.25">
      <c r="A80" s="16"/>
      <c r="B80" s="16"/>
      <c r="C80" s="16"/>
      <c r="D80" s="16"/>
      <c r="E80" s="16"/>
      <c r="F80" s="16"/>
      <c r="G80" s="17"/>
      <c r="H80" s="12"/>
      <c r="I80" s="12"/>
    </row>
    <row r="81" spans="1:9" ht="14.25">
      <c r="A81" s="16"/>
      <c r="B81" s="16"/>
      <c r="C81" s="16"/>
      <c r="D81" s="16"/>
      <c r="E81" s="16"/>
      <c r="F81" s="16"/>
      <c r="G81" s="17"/>
      <c r="H81" s="12"/>
      <c r="I81" s="12"/>
    </row>
    <row r="82" spans="1:9" ht="14.25">
      <c r="A82" s="16"/>
      <c r="B82" s="16"/>
      <c r="C82" s="16"/>
      <c r="D82" s="16"/>
      <c r="E82" s="16"/>
      <c r="F82" s="16"/>
      <c r="G82" s="17"/>
      <c r="H82" s="12"/>
      <c r="I82" s="12"/>
    </row>
    <row r="83" spans="1:9" ht="14.25">
      <c r="A83" s="16"/>
      <c r="B83" s="16"/>
      <c r="C83" s="16"/>
      <c r="D83" s="16"/>
      <c r="E83" s="16"/>
      <c r="F83" s="16"/>
      <c r="G83" s="17"/>
      <c r="H83" s="12"/>
      <c r="I83" s="12"/>
    </row>
    <row r="84" spans="1:9" ht="14.25">
      <c r="A84" s="16"/>
      <c r="B84" s="16"/>
      <c r="C84" s="16"/>
      <c r="D84" s="16"/>
      <c r="E84" s="16"/>
      <c r="F84" s="16"/>
      <c r="G84" s="17"/>
      <c r="H84" s="12"/>
      <c r="I84" s="12"/>
    </row>
    <row r="85" spans="1:9" ht="14.25">
      <c r="A85" s="16"/>
      <c r="B85" s="16"/>
      <c r="C85" s="16"/>
      <c r="D85" s="16"/>
      <c r="E85" s="16"/>
      <c r="F85" s="16"/>
      <c r="G85" s="17"/>
      <c r="H85" s="12"/>
      <c r="I85" s="12"/>
    </row>
    <row r="86" spans="1:9" ht="14.25">
      <c r="A86" s="16"/>
      <c r="B86" s="16"/>
      <c r="C86" s="16"/>
      <c r="D86" s="16"/>
      <c r="E86" s="16"/>
      <c r="F86" s="16"/>
      <c r="G86" s="17"/>
      <c r="H86" s="12"/>
      <c r="I86" s="12"/>
    </row>
    <row r="87" spans="1:9" ht="14.25">
      <c r="A87" s="418"/>
      <c r="B87" s="418"/>
      <c r="C87" s="418"/>
      <c r="D87" s="418"/>
      <c r="E87" s="418"/>
      <c r="F87" s="418"/>
      <c r="G87" s="418"/>
      <c r="H87" s="418"/>
      <c r="I87" s="418"/>
    </row>
    <row r="88" spans="1:9" ht="15">
      <c r="A88" s="420"/>
      <c r="B88" s="420"/>
      <c r="C88" s="420"/>
      <c r="D88" s="420"/>
      <c r="E88" s="420"/>
      <c r="F88" s="420"/>
      <c r="G88" s="420"/>
      <c r="H88" s="420"/>
      <c r="I88" s="420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4.25">
      <c r="A91" s="16"/>
      <c r="B91" s="16"/>
      <c r="C91" s="16"/>
      <c r="D91" s="16"/>
      <c r="E91" s="16"/>
      <c r="F91" s="16"/>
      <c r="G91" s="17"/>
      <c r="H91" s="12"/>
      <c r="I91" s="12"/>
    </row>
    <row r="92" spans="1:9" ht="14.25">
      <c r="A92" s="16"/>
      <c r="B92" s="16"/>
      <c r="C92" s="16"/>
      <c r="D92" s="16"/>
      <c r="E92" s="16"/>
      <c r="F92" s="16"/>
      <c r="G92" s="17"/>
      <c r="H92" s="12"/>
      <c r="I92" s="12"/>
    </row>
    <row r="93" spans="1:9" ht="14.25">
      <c r="A93" s="16"/>
      <c r="B93" s="16"/>
      <c r="C93" s="16"/>
      <c r="D93" s="16"/>
      <c r="E93" s="16"/>
      <c r="F93" s="16"/>
      <c r="G93" s="17"/>
      <c r="H93" s="12"/>
      <c r="I93" s="12"/>
    </row>
    <row r="94" spans="1:9" ht="15">
      <c r="A94" s="16"/>
      <c r="B94" s="16"/>
      <c r="C94" s="16"/>
      <c r="D94" s="16"/>
      <c r="E94" s="16"/>
      <c r="F94" s="16"/>
      <c r="G94" s="17"/>
      <c r="H94" s="23"/>
      <c r="I94" s="23"/>
    </row>
    <row r="95" spans="1:9" ht="14.25">
      <c r="A95" s="16"/>
      <c r="B95" s="16"/>
      <c r="C95" s="16"/>
      <c r="D95" s="16"/>
      <c r="E95" s="16"/>
      <c r="F95" s="16"/>
      <c r="G95" s="17"/>
      <c r="H95" s="12"/>
      <c r="I95" s="12"/>
    </row>
    <row r="96" spans="1:9" ht="14.25">
      <c r="A96" s="16"/>
      <c r="B96" s="16"/>
      <c r="C96" s="16"/>
      <c r="D96" s="16"/>
      <c r="E96" s="16"/>
      <c r="F96" s="16"/>
      <c r="G96" s="17"/>
      <c r="H96" s="12"/>
      <c r="I96" s="12"/>
    </row>
    <row r="97" spans="1:9" ht="14.25">
      <c r="A97" s="16"/>
      <c r="B97" s="16"/>
      <c r="C97" s="16"/>
      <c r="D97" s="16"/>
      <c r="E97" s="16"/>
      <c r="F97" s="16"/>
      <c r="G97" s="17"/>
      <c r="H97" s="12"/>
      <c r="I97" s="12"/>
    </row>
    <row r="98" spans="1:9" ht="14.25">
      <c r="A98" s="16"/>
      <c r="B98" s="16"/>
      <c r="C98" s="16"/>
      <c r="D98" s="16"/>
      <c r="E98" s="16"/>
      <c r="F98" s="16"/>
      <c r="G98" s="17"/>
      <c r="H98" s="12"/>
      <c r="I98" s="12"/>
    </row>
    <row r="99" spans="1:9" ht="15">
      <c r="A99" s="16"/>
      <c r="B99" s="16"/>
      <c r="C99" s="16"/>
      <c r="D99" s="16"/>
      <c r="E99" s="16"/>
      <c r="F99" s="16"/>
      <c r="G99" s="17"/>
      <c r="H99" s="23"/>
      <c r="I99" s="12"/>
    </row>
    <row r="100" spans="1:9" ht="14.25">
      <c r="A100" s="16"/>
      <c r="B100" s="16"/>
      <c r="C100" s="16"/>
      <c r="D100" s="16"/>
      <c r="E100" s="16"/>
      <c r="F100" s="16"/>
      <c r="G100" s="17"/>
      <c r="H100" s="12"/>
      <c r="I100" s="12"/>
    </row>
    <row r="101" spans="1:9" ht="14.25">
      <c r="A101" s="16"/>
      <c r="B101" s="16"/>
      <c r="C101" s="16"/>
      <c r="D101" s="16"/>
      <c r="E101" s="16"/>
      <c r="F101" s="16"/>
      <c r="G101" s="17"/>
      <c r="H101" s="12"/>
      <c r="I101" s="12"/>
    </row>
    <row r="102" spans="1:9" ht="14.25">
      <c r="A102" s="16"/>
      <c r="B102" s="16"/>
      <c r="C102" s="16"/>
      <c r="D102" s="16"/>
      <c r="E102" s="16"/>
      <c r="F102" s="16"/>
      <c r="G102" s="17"/>
      <c r="H102" s="12"/>
      <c r="I102" s="12"/>
    </row>
    <row r="103" spans="1:9" ht="15">
      <c r="A103" s="16"/>
      <c r="B103" s="16"/>
      <c r="C103" s="16"/>
      <c r="D103" s="16"/>
      <c r="E103" s="16"/>
      <c r="F103" s="16"/>
      <c r="G103" s="17"/>
      <c r="H103" s="23"/>
      <c r="I103" s="23"/>
    </row>
    <row r="104" spans="1:9" ht="14.25">
      <c r="A104" s="16"/>
      <c r="B104" s="16"/>
      <c r="C104" s="16"/>
      <c r="D104" s="16"/>
      <c r="E104" s="16"/>
      <c r="F104" s="16"/>
      <c r="G104" s="17"/>
      <c r="H104" s="12"/>
      <c r="I104" s="13"/>
    </row>
    <row r="105" spans="1:9" ht="14.25">
      <c r="A105" s="16"/>
      <c r="B105" s="16"/>
      <c r="C105" s="16"/>
      <c r="D105" s="16"/>
      <c r="E105" s="16"/>
      <c r="F105" s="16"/>
      <c r="G105" s="17"/>
      <c r="H105" s="12"/>
      <c r="I105" s="12"/>
    </row>
    <row r="106" spans="1:9" ht="14.25">
      <c r="A106" s="16"/>
      <c r="B106" s="16"/>
      <c r="C106" s="16"/>
      <c r="D106" s="16"/>
      <c r="E106" s="16"/>
      <c r="F106" s="16"/>
      <c r="G106" s="17"/>
      <c r="H106" s="12"/>
      <c r="I106" s="12"/>
    </row>
    <row r="107" spans="1:9" ht="14.25">
      <c r="A107" s="16"/>
      <c r="B107" s="16"/>
      <c r="C107" s="16"/>
      <c r="D107" s="16"/>
      <c r="E107" s="16"/>
      <c r="F107" s="16"/>
      <c r="G107" s="18"/>
      <c r="H107" s="12"/>
      <c r="I107" s="12"/>
    </row>
    <row r="108" spans="1:9" ht="14.25">
      <c r="A108" s="16"/>
      <c r="B108" s="16"/>
      <c r="C108" s="16"/>
      <c r="D108" s="16"/>
      <c r="E108" s="16"/>
      <c r="F108" s="16"/>
      <c r="G108" s="18"/>
      <c r="H108" s="12"/>
      <c r="I108" s="12"/>
    </row>
    <row r="109" spans="1:9" ht="14.25">
      <c r="A109" s="16"/>
      <c r="B109" s="16"/>
      <c r="C109" s="16"/>
      <c r="D109" s="16"/>
      <c r="E109" s="16"/>
      <c r="F109" s="16"/>
      <c r="G109" s="18"/>
      <c r="H109" s="12"/>
      <c r="I109" s="12"/>
    </row>
    <row r="110" spans="1:9" ht="14.25">
      <c r="A110" s="16"/>
      <c r="B110" s="16"/>
      <c r="C110" s="16"/>
      <c r="D110" s="16"/>
      <c r="E110" s="16"/>
      <c r="F110" s="16"/>
      <c r="G110" s="18"/>
      <c r="H110" s="12"/>
      <c r="I110" s="12"/>
    </row>
    <row r="111" spans="1:9" ht="14.25">
      <c r="A111" s="16"/>
      <c r="B111" s="16"/>
      <c r="C111" s="16"/>
      <c r="D111" s="16"/>
      <c r="E111" s="16"/>
      <c r="F111" s="16"/>
      <c r="G111" s="18"/>
      <c r="H111" s="12"/>
      <c r="I111" s="12"/>
    </row>
    <row r="112" spans="1:9" ht="14.25">
      <c r="A112" s="16"/>
      <c r="B112" s="16"/>
      <c r="C112" s="16"/>
      <c r="D112" s="16"/>
      <c r="E112" s="16"/>
      <c r="F112" s="16"/>
      <c r="G112" s="18"/>
      <c r="H112" s="12"/>
      <c r="I112" s="12"/>
    </row>
    <row r="113" spans="1:9" ht="14.25">
      <c r="A113" s="16"/>
      <c r="B113" s="16"/>
      <c r="C113" s="16"/>
      <c r="D113" s="16"/>
      <c r="E113" s="16"/>
      <c r="F113" s="16"/>
      <c r="G113" s="18"/>
      <c r="H113" s="12"/>
      <c r="I113" s="12"/>
    </row>
    <row r="114" spans="1:9" ht="14.25">
      <c r="A114" s="16"/>
      <c r="B114" s="16"/>
      <c r="C114" s="16"/>
      <c r="D114" s="16"/>
      <c r="E114" s="16"/>
      <c r="F114" s="16"/>
      <c r="G114" s="18"/>
      <c r="H114" s="12"/>
      <c r="I114" s="12"/>
    </row>
    <row r="115" spans="1:9" ht="15">
      <c r="A115" s="16"/>
      <c r="B115" s="16"/>
      <c r="C115" s="16"/>
      <c r="D115" s="16"/>
      <c r="E115" s="16"/>
      <c r="F115" s="16"/>
      <c r="G115" s="18"/>
      <c r="H115" s="23"/>
      <c r="I115" s="23"/>
    </row>
    <row r="116" spans="1:9" ht="15">
      <c r="A116" s="16"/>
      <c r="B116" s="16"/>
      <c r="C116" s="16"/>
      <c r="D116" s="16"/>
      <c r="E116" s="16"/>
      <c r="F116" s="16"/>
      <c r="G116" s="18"/>
      <c r="H116" s="23"/>
      <c r="I116" s="23"/>
    </row>
    <row r="117" spans="1:9" ht="15">
      <c r="A117" s="16"/>
      <c r="B117" s="16"/>
      <c r="C117" s="16"/>
      <c r="D117" s="16"/>
      <c r="E117" s="16"/>
      <c r="F117" s="16"/>
      <c r="G117" s="18"/>
      <c r="H117" s="23"/>
      <c r="I117" s="23"/>
    </row>
    <row r="118" spans="1:9" ht="15">
      <c r="A118" s="16"/>
      <c r="B118" s="16"/>
      <c r="C118" s="16"/>
      <c r="D118" s="16"/>
      <c r="E118" s="16"/>
      <c r="F118" s="16"/>
      <c r="G118" s="18"/>
      <c r="H118" s="23"/>
      <c r="I118" s="23"/>
    </row>
    <row r="119" spans="1:9" ht="14.25">
      <c r="A119" s="16"/>
      <c r="B119" s="16"/>
      <c r="C119" s="16"/>
      <c r="D119" s="16"/>
      <c r="E119" s="16"/>
      <c r="F119" s="16"/>
      <c r="G119" s="18"/>
      <c r="H119" s="12"/>
      <c r="I119" s="12"/>
    </row>
    <row r="120" spans="1:9" ht="14.25">
      <c r="A120" s="16"/>
      <c r="B120" s="16"/>
      <c r="C120" s="16"/>
      <c r="D120" s="16"/>
      <c r="E120" s="16"/>
      <c r="F120" s="16"/>
      <c r="G120" s="18"/>
      <c r="H120" s="12"/>
      <c r="I120" s="12"/>
    </row>
    <row r="121" spans="1:9" ht="14.25">
      <c r="A121" s="16"/>
      <c r="B121" s="16"/>
      <c r="C121" s="16"/>
      <c r="D121" s="16"/>
      <c r="E121" s="16"/>
      <c r="F121" s="16"/>
      <c r="G121" s="18"/>
      <c r="H121" s="12"/>
      <c r="I121" s="12"/>
    </row>
    <row r="122" spans="1:9" ht="14.25">
      <c r="A122" s="16"/>
      <c r="B122" s="16"/>
      <c r="C122" s="16"/>
      <c r="D122" s="16"/>
      <c r="E122" s="16"/>
      <c r="F122" s="16"/>
      <c r="G122" s="17"/>
      <c r="H122" s="12"/>
      <c r="I122" s="12"/>
    </row>
    <row r="123" spans="1:9" ht="15">
      <c r="A123" s="2"/>
      <c r="B123" s="2"/>
      <c r="C123" s="2"/>
      <c r="D123" s="2"/>
      <c r="E123" s="2"/>
      <c r="F123" s="2"/>
      <c r="G123" s="23"/>
      <c r="H123" s="23"/>
      <c r="I123" s="23"/>
    </row>
    <row r="124" spans="1:9" ht="15">
      <c r="A124" s="420"/>
      <c r="B124" s="420"/>
      <c r="C124" s="420"/>
      <c r="D124" s="420"/>
      <c r="E124" s="420"/>
      <c r="F124" s="420"/>
      <c r="G124" s="23"/>
      <c r="H124" s="23"/>
      <c r="I124" s="23"/>
    </row>
    <row r="125" spans="1:9" ht="15">
      <c r="A125" s="19"/>
      <c r="B125" s="19"/>
      <c r="C125" s="19"/>
      <c r="D125" s="19"/>
      <c r="E125" s="19"/>
      <c r="F125" s="19"/>
      <c r="G125" s="23"/>
      <c r="H125" s="23"/>
      <c r="I125" s="23"/>
    </row>
    <row r="126" spans="1:9" ht="14.25">
      <c r="A126" s="418"/>
      <c r="B126" s="418"/>
      <c r="C126" s="418"/>
      <c r="D126" s="418"/>
      <c r="E126" s="418"/>
      <c r="F126" s="418"/>
      <c r="G126" s="418"/>
      <c r="H126" s="418"/>
      <c r="I126" s="418"/>
    </row>
    <row r="127" spans="1:9" ht="15">
      <c r="A127" s="420"/>
      <c r="B127" s="420"/>
      <c r="C127" s="420"/>
      <c r="D127" s="420"/>
      <c r="E127" s="420"/>
      <c r="F127" s="420"/>
      <c r="G127" s="420"/>
      <c r="H127" s="420"/>
      <c r="I127" s="420"/>
    </row>
    <row r="128" spans="1:9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.75">
      <c r="A129" s="13"/>
      <c r="B129" s="13"/>
      <c r="C129" s="13"/>
      <c r="D129" s="13"/>
      <c r="E129" s="13"/>
      <c r="F129" s="13"/>
      <c r="G129" s="13"/>
      <c r="H129" s="13"/>
      <c r="I129" s="13"/>
    </row>
  </sheetData>
  <sheetProtection/>
  <mergeCells count="12">
    <mergeCell ref="A127:F127"/>
    <mergeCell ref="G127:I127"/>
    <mergeCell ref="A124:F124"/>
    <mergeCell ref="A126:F126"/>
    <mergeCell ref="G126:I126"/>
    <mergeCell ref="A5:G5"/>
    <mergeCell ref="A87:F87"/>
    <mergeCell ref="G87:I87"/>
    <mergeCell ref="A6:G6"/>
    <mergeCell ref="A7:G7"/>
    <mergeCell ref="A88:F88"/>
    <mergeCell ref="G88:I88"/>
  </mergeCells>
  <printOptions/>
  <pageMargins left="2.362204724409449" right="0.1968503937007874" top="0.35433070866141736" bottom="0.4724409448818898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B11" sqref="A1:B11"/>
    </sheetView>
  </sheetViews>
  <sheetFormatPr defaultColWidth="11.421875" defaultRowHeight="12.75"/>
  <cols>
    <col min="1" max="1" width="36.28125" style="0" customWidth="1"/>
    <col min="2" max="2" width="48.8515625" style="0" customWidth="1"/>
    <col min="3" max="3" width="16.421875" style="0" bestFit="1" customWidth="1"/>
    <col min="4" max="4" width="17.421875" style="0" bestFit="1" customWidth="1"/>
    <col min="5" max="5" width="17.8515625" style="0" bestFit="1" customWidth="1"/>
  </cols>
  <sheetData>
    <row r="1" spans="1:2" ht="18">
      <c r="A1" s="413" t="s">
        <v>74</v>
      </c>
      <c r="B1" s="413"/>
    </row>
    <row r="2" spans="1:2" ht="18">
      <c r="A2" s="413" t="s">
        <v>219</v>
      </c>
      <c r="B2" s="413"/>
    </row>
    <row r="3" spans="1:2" ht="18">
      <c r="A3" s="50"/>
      <c r="B3" s="50"/>
    </row>
    <row r="4" spans="1:4" ht="49.5" customHeight="1">
      <c r="A4" s="50" t="s">
        <v>63</v>
      </c>
      <c r="B4" s="53">
        <f>+'[1]VAR. EFECT'!$B$9</f>
        <v>15312308.73</v>
      </c>
      <c r="C4" s="47"/>
      <c r="D4" s="92"/>
    </row>
    <row r="5" spans="1:2" ht="49.5" customHeight="1">
      <c r="A5" s="50" t="s">
        <v>76</v>
      </c>
      <c r="B5" s="54">
        <f>+'relacion ingresos'!G40</f>
        <v>8671107.84</v>
      </c>
    </row>
    <row r="6" spans="1:3" ht="49.5" customHeight="1">
      <c r="A6" s="50" t="s">
        <v>77</v>
      </c>
      <c r="B6" s="51">
        <f>+B4+B5</f>
        <v>23983416.57</v>
      </c>
      <c r="C6" s="34" t="s">
        <v>156</v>
      </c>
    </row>
    <row r="7" spans="1:2" ht="49.5" customHeight="1">
      <c r="A7" s="52" t="s">
        <v>78</v>
      </c>
      <c r="B7" s="55">
        <f>+'relacion de gastos'!G25</f>
        <v>8175501.729999999</v>
      </c>
    </row>
    <row r="8" spans="1:5" ht="49.5" customHeight="1">
      <c r="A8" s="52" t="s">
        <v>79</v>
      </c>
      <c r="B8" s="53">
        <f>+B6-B7</f>
        <v>15807914.840000002</v>
      </c>
      <c r="C8" s="92">
        <v>15807914.84</v>
      </c>
      <c r="D8" s="88">
        <f>+C8-B9</f>
        <v>0</v>
      </c>
      <c r="E8" s="144"/>
    </row>
    <row r="9" spans="1:2" ht="84.75" customHeight="1">
      <c r="A9" s="50" t="s">
        <v>79</v>
      </c>
      <c r="B9" s="56">
        <f>+B8</f>
        <v>15807914.840000002</v>
      </c>
    </row>
    <row r="10" spans="1:5" ht="49.5" customHeight="1">
      <c r="A10" s="52" t="s">
        <v>75</v>
      </c>
      <c r="B10" s="54">
        <f>+B4</f>
        <v>15312308.73</v>
      </c>
      <c r="C10" s="93"/>
      <c r="D10" s="87"/>
      <c r="E10" s="175"/>
    </row>
    <row r="11" spans="1:4" ht="49.5" customHeight="1">
      <c r="A11" s="50" t="s">
        <v>240</v>
      </c>
      <c r="B11" s="123">
        <f>+B9-B10</f>
        <v>495606.11000000127</v>
      </c>
      <c r="C11" s="70"/>
      <c r="D11" s="87"/>
    </row>
    <row r="12" ht="12.75">
      <c r="D12" s="69"/>
    </row>
    <row r="17" ht="12.75">
      <c r="B17" s="47"/>
    </row>
  </sheetData>
  <sheetProtection/>
  <mergeCells count="2">
    <mergeCell ref="A1:B1"/>
    <mergeCell ref="A2:B2"/>
  </mergeCells>
  <printOptions/>
  <pageMargins left="0.75" right="0.75" top="1.67" bottom="1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1">
      <selection activeCell="G50" sqref="A1:G50"/>
    </sheetView>
  </sheetViews>
  <sheetFormatPr defaultColWidth="11.421875" defaultRowHeight="12.75"/>
  <cols>
    <col min="1" max="2" width="6.00390625" style="0" customWidth="1"/>
    <col min="3" max="3" width="8.140625" style="0" customWidth="1"/>
    <col min="4" max="4" width="6.57421875" style="0" customWidth="1"/>
    <col min="5" max="5" width="47.140625" style="0" customWidth="1"/>
    <col min="6" max="6" width="11.140625" style="0" customWidth="1"/>
    <col min="7" max="7" width="19.140625" style="0" customWidth="1"/>
    <col min="8" max="8" width="16.57421875" style="0" customWidth="1"/>
  </cols>
  <sheetData>
    <row r="1" spans="1:7" ht="15">
      <c r="A1" s="423" t="s">
        <v>0</v>
      </c>
      <c r="B1" s="424"/>
      <c r="C1" s="424"/>
      <c r="D1" s="424"/>
      <c r="E1" s="424"/>
      <c r="F1" s="424"/>
      <c r="G1" s="425"/>
    </row>
    <row r="2" spans="1:7" ht="14.25">
      <c r="A2" s="27"/>
      <c r="B2" s="2"/>
      <c r="C2" s="2"/>
      <c r="D2" s="2"/>
      <c r="E2" s="2"/>
      <c r="F2" s="3"/>
      <c r="G2" s="28" t="s">
        <v>1</v>
      </c>
    </row>
    <row r="3" spans="1:7" ht="15">
      <c r="A3" s="7" t="s">
        <v>2</v>
      </c>
      <c r="B3" s="2"/>
      <c r="C3" s="137"/>
      <c r="D3" s="137"/>
      <c r="E3" s="137"/>
      <c r="F3" s="5" t="s">
        <v>3</v>
      </c>
      <c r="G3" s="29"/>
    </row>
    <row r="4" spans="1:7" ht="14.25">
      <c r="A4" s="7" t="s">
        <v>4</v>
      </c>
      <c r="B4" s="6"/>
      <c r="C4" s="2">
        <v>5120</v>
      </c>
      <c r="D4" s="2"/>
      <c r="E4" s="6"/>
      <c r="F4" s="7" t="s">
        <v>5</v>
      </c>
      <c r="G4" s="30"/>
    </row>
    <row r="5" spans="1:7" ht="15">
      <c r="A5" s="7" t="s">
        <v>60</v>
      </c>
      <c r="B5" s="37" t="s">
        <v>220</v>
      </c>
      <c r="C5" s="2"/>
      <c r="D5" s="2"/>
      <c r="E5" s="6"/>
      <c r="F5" s="7" t="s">
        <v>6</v>
      </c>
      <c r="G5" s="30"/>
    </row>
    <row r="6" spans="1:7" ht="15">
      <c r="A6" s="7" t="s">
        <v>62</v>
      </c>
      <c r="B6" s="129">
        <v>2017</v>
      </c>
      <c r="C6" s="2"/>
      <c r="D6" s="2"/>
      <c r="E6" s="6"/>
      <c r="F6" s="8" t="s">
        <v>7</v>
      </c>
      <c r="G6" s="31"/>
    </row>
    <row r="7" spans="1:7" ht="3.75" customHeight="1" thickBot="1">
      <c r="A7" s="32"/>
      <c r="B7" s="9"/>
      <c r="C7" s="9"/>
      <c r="D7" s="9"/>
      <c r="E7" s="9"/>
      <c r="F7" s="9"/>
      <c r="G7" s="33"/>
    </row>
    <row r="8" spans="1:7" ht="14.25">
      <c r="A8" s="138"/>
      <c r="B8" s="139"/>
      <c r="C8" s="139"/>
      <c r="D8" s="139"/>
      <c r="E8" s="139"/>
      <c r="F8" s="139"/>
      <c r="G8" s="140"/>
    </row>
    <row r="9" spans="1:7" ht="15">
      <c r="A9" s="426" t="s">
        <v>8</v>
      </c>
      <c r="B9" s="427"/>
      <c r="C9" s="428"/>
      <c r="D9" s="74"/>
      <c r="E9" s="429" t="s">
        <v>9</v>
      </c>
      <c r="F9" s="429" t="s">
        <v>10</v>
      </c>
      <c r="G9" s="26" t="s">
        <v>11</v>
      </c>
    </row>
    <row r="10" spans="1:7" ht="15">
      <c r="A10" s="431">
        <v>2</v>
      </c>
      <c r="B10" s="432"/>
      <c r="C10" s="433"/>
      <c r="D10" s="75"/>
      <c r="E10" s="430"/>
      <c r="F10" s="430"/>
      <c r="G10" s="11" t="s">
        <v>12</v>
      </c>
    </row>
    <row r="11" spans="1:7" ht="15" thickBot="1">
      <c r="A11" s="1"/>
      <c r="B11" s="38"/>
      <c r="C11" s="2"/>
      <c r="D11" s="2"/>
      <c r="E11" s="38"/>
      <c r="F11" s="2"/>
      <c r="G11" s="267"/>
    </row>
    <row r="12" spans="1:7" ht="12.75">
      <c r="A12" s="81" t="s">
        <v>13</v>
      </c>
      <c r="B12" s="80" t="s">
        <v>14</v>
      </c>
      <c r="C12" s="76" t="s">
        <v>15</v>
      </c>
      <c r="D12" s="80" t="s">
        <v>105</v>
      </c>
      <c r="E12" s="77">
        <v>3</v>
      </c>
      <c r="F12" s="39">
        <v>4</v>
      </c>
      <c r="G12" s="268">
        <v>5</v>
      </c>
    </row>
    <row r="13" spans="1:8" ht="15">
      <c r="A13" s="97">
        <v>2</v>
      </c>
      <c r="B13" s="98"/>
      <c r="C13" s="96"/>
      <c r="D13" s="98"/>
      <c r="E13" s="99" t="s">
        <v>96</v>
      </c>
      <c r="F13" s="100">
        <v>100</v>
      </c>
      <c r="G13" s="269">
        <f>+G15+G18</f>
        <v>636083.5800000001</v>
      </c>
      <c r="H13" s="41"/>
    </row>
    <row r="14" spans="1:7" ht="15">
      <c r="A14" s="101"/>
      <c r="B14" s="98"/>
      <c r="C14" s="96"/>
      <c r="D14" s="98"/>
      <c r="E14" s="102"/>
      <c r="F14" s="103"/>
      <c r="G14" s="269"/>
    </row>
    <row r="15" spans="1:7" ht="15">
      <c r="A15" s="97">
        <v>2</v>
      </c>
      <c r="B15" s="104">
        <v>1</v>
      </c>
      <c r="C15" s="105"/>
      <c r="D15" s="104"/>
      <c r="E15" s="99" t="s">
        <v>97</v>
      </c>
      <c r="F15" s="100">
        <v>100</v>
      </c>
      <c r="G15" s="269">
        <f>+G16</f>
        <v>337933.28</v>
      </c>
    </row>
    <row r="16" spans="1:8" ht="14.25">
      <c r="A16" s="97">
        <v>2</v>
      </c>
      <c r="B16" s="104">
        <v>1</v>
      </c>
      <c r="C16" s="105">
        <v>1</v>
      </c>
      <c r="D16" s="104"/>
      <c r="E16" s="106" t="s">
        <v>98</v>
      </c>
      <c r="F16" s="103"/>
      <c r="G16" s="270">
        <f>292155.5+45777.78</f>
        <v>337933.28</v>
      </c>
      <c r="H16" s="41"/>
    </row>
    <row r="17" spans="1:12" ht="14.25">
      <c r="A17" s="97"/>
      <c r="B17" s="104"/>
      <c r="C17" s="105"/>
      <c r="D17" s="104"/>
      <c r="E17" s="106"/>
      <c r="F17" s="103"/>
      <c r="G17" s="270"/>
      <c r="L17" t="s">
        <v>163</v>
      </c>
    </row>
    <row r="18" spans="1:7" ht="15">
      <c r="A18" s="97">
        <v>2</v>
      </c>
      <c r="B18" s="104">
        <v>2</v>
      </c>
      <c r="C18" s="105"/>
      <c r="D18" s="104"/>
      <c r="E18" s="99" t="s">
        <v>99</v>
      </c>
      <c r="F18" s="100">
        <v>100</v>
      </c>
      <c r="G18" s="269">
        <f>+G19</f>
        <v>298150.3</v>
      </c>
    </row>
    <row r="19" spans="1:7" ht="14.25">
      <c r="A19" s="97">
        <v>2</v>
      </c>
      <c r="B19" s="104">
        <v>2</v>
      </c>
      <c r="C19" s="105">
        <v>1</v>
      </c>
      <c r="D19" s="104"/>
      <c r="E19" s="106" t="s">
        <v>100</v>
      </c>
      <c r="F19" s="103"/>
      <c r="G19" s="270">
        <v>298150.3</v>
      </c>
    </row>
    <row r="20" spans="1:7" ht="15">
      <c r="A20" s="107"/>
      <c r="B20" s="108"/>
      <c r="C20" s="100"/>
      <c r="D20" s="108"/>
      <c r="E20" s="109"/>
      <c r="F20" s="110"/>
      <c r="G20" s="85"/>
    </row>
    <row r="21" spans="1:7" ht="15">
      <c r="A21" s="82">
        <v>4</v>
      </c>
      <c r="B21" s="72"/>
      <c r="C21" s="16"/>
      <c r="D21" s="72"/>
      <c r="E21" s="78" t="s">
        <v>16</v>
      </c>
      <c r="F21" s="16">
        <v>100</v>
      </c>
      <c r="G21" s="85">
        <f>+G22+G23</f>
        <v>6209756</v>
      </c>
    </row>
    <row r="22" spans="1:8" ht="14.25">
      <c r="A22" s="82">
        <v>4</v>
      </c>
      <c r="B22" s="72">
        <v>1</v>
      </c>
      <c r="C22" s="16">
        <v>1</v>
      </c>
      <c r="D22" s="72"/>
      <c r="E22" s="79" t="s">
        <v>17</v>
      </c>
      <c r="F22" s="16">
        <v>100</v>
      </c>
      <c r="G22" s="271">
        <f>+'relacion ingresos'!G16</f>
        <v>1725</v>
      </c>
      <c r="H22" s="177"/>
    </row>
    <row r="23" spans="1:7" ht="14.25">
      <c r="A23" s="82">
        <v>4</v>
      </c>
      <c r="B23" s="72">
        <v>1</v>
      </c>
      <c r="C23" s="16">
        <v>2</v>
      </c>
      <c r="D23" s="72"/>
      <c r="E23" s="79" t="s">
        <v>18</v>
      </c>
      <c r="F23" s="16">
        <v>100</v>
      </c>
      <c r="G23" s="271">
        <f>+'relacion ingresos'!G9</f>
        <v>6208031</v>
      </c>
    </row>
    <row r="24" spans="1:7" ht="14.25">
      <c r="A24" s="82"/>
      <c r="B24" s="72"/>
      <c r="C24" s="16"/>
      <c r="D24" s="72"/>
      <c r="E24" s="79"/>
      <c r="F24" s="16"/>
      <c r="G24" s="250"/>
    </row>
    <row r="25" spans="1:9" ht="18">
      <c r="A25" s="82">
        <v>5</v>
      </c>
      <c r="B25" s="72"/>
      <c r="C25" s="16"/>
      <c r="D25" s="72"/>
      <c r="E25" s="78" t="s">
        <v>19</v>
      </c>
      <c r="F25" s="16"/>
      <c r="G25" s="85">
        <f>+G27+G30+G33+G36</f>
        <v>1825268.26</v>
      </c>
      <c r="H25" s="176"/>
      <c r="I25" s="50" t="s">
        <v>201</v>
      </c>
    </row>
    <row r="26" spans="1:7" ht="15">
      <c r="A26" s="82"/>
      <c r="B26" s="72"/>
      <c r="C26" s="16"/>
      <c r="D26" s="72"/>
      <c r="E26" s="78"/>
      <c r="F26" s="16"/>
      <c r="G26" s="85"/>
    </row>
    <row r="27" spans="1:7" ht="15">
      <c r="A27" s="82">
        <v>5</v>
      </c>
      <c r="B27" s="72">
        <v>1</v>
      </c>
      <c r="C27" s="16"/>
      <c r="D27" s="72"/>
      <c r="E27" s="78" t="s">
        <v>20</v>
      </c>
      <c r="F27" s="16">
        <v>9995</v>
      </c>
      <c r="G27" s="85">
        <f>+G28</f>
        <v>117570</v>
      </c>
    </row>
    <row r="28" spans="1:7" ht="14.25">
      <c r="A28" s="82">
        <v>5</v>
      </c>
      <c r="B28" s="72">
        <v>1</v>
      </c>
      <c r="C28" s="16">
        <v>1</v>
      </c>
      <c r="D28" s="72" t="s">
        <v>134</v>
      </c>
      <c r="E28" s="79" t="s">
        <v>21</v>
      </c>
      <c r="F28" s="131"/>
      <c r="G28" s="89">
        <f>+'relacion ingresos'!G30+'relacion ingresos'!G29+'relacion ingresos'!G27+'relacion ingresos'!G28+'relacion ingresos'!G22+'relacion ingresos'!G20+'relacion ingresos'!G14+'relacion ingresos'!G12</f>
        <v>117570</v>
      </c>
    </row>
    <row r="29" spans="1:7" ht="12.75">
      <c r="A29" s="83"/>
      <c r="B29" s="73"/>
      <c r="C29" s="13"/>
      <c r="D29" s="73"/>
      <c r="E29" s="73"/>
      <c r="F29" s="66"/>
      <c r="G29" s="272"/>
    </row>
    <row r="30" spans="1:7" ht="15">
      <c r="A30" s="82">
        <v>5</v>
      </c>
      <c r="B30" s="72">
        <v>1</v>
      </c>
      <c r="C30" s="16"/>
      <c r="D30" s="72"/>
      <c r="E30" s="78" t="s">
        <v>22</v>
      </c>
      <c r="F30" s="100">
        <v>9995</v>
      </c>
      <c r="G30" s="85">
        <f>+G31</f>
        <v>788011</v>
      </c>
    </row>
    <row r="31" spans="1:7" ht="14.25">
      <c r="A31" s="82">
        <v>5</v>
      </c>
      <c r="B31" s="72">
        <v>1</v>
      </c>
      <c r="C31" s="16">
        <v>2</v>
      </c>
      <c r="D31" s="72" t="s">
        <v>135</v>
      </c>
      <c r="E31" s="79" t="s">
        <v>21</v>
      </c>
      <c r="F31" s="100">
        <v>9995</v>
      </c>
      <c r="G31" s="89">
        <f>+'relacion ingresos'!G11+'relacion ingresos'!G13</f>
        <v>788011</v>
      </c>
    </row>
    <row r="32" spans="1:7" ht="12.75">
      <c r="A32" s="83"/>
      <c r="B32" s="73"/>
      <c r="C32" s="13"/>
      <c r="D32" s="73"/>
      <c r="E32" s="73"/>
      <c r="F32" s="66"/>
      <c r="G32" s="272"/>
    </row>
    <row r="33" spans="1:7" ht="15">
      <c r="A33" s="82">
        <v>6</v>
      </c>
      <c r="B33" s="72">
        <v>1</v>
      </c>
      <c r="C33" s="16"/>
      <c r="D33" s="72"/>
      <c r="E33" s="78" t="s">
        <v>23</v>
      </c>
      <c r="F33" s="100">
        <v>9995</v>
      </c>
      <c r="G33" s="85">
        <f>+G34</f>
        <v>616100.17</v>
      </c>
    </row>
    <row r="34" spans="1:7" ht="14.25">
      <c r="A34" s="82"/>
      <c r="B34" s="72"/>
      <c r="C34" s="16"/>
      <c r="D34" s="72"/>
      <c r="E34" s="79" t="s">
        <v>24</v>
      </c>
      <c r="F34" s="100">
        <v>9995</v>
      </c>
      <c r="G34" s="89">
        <f>+'relacion ingresos'!G6+'relacion ingresos'!G7+'relacion ingresos'!G8+'relacion ingresos'!G15+'relacion ingresos'!G21+'relacion ingresos'!G24</f>
        <v>616100.17</v>
      </c>
    </row>
    <row r="35" spans="1:7" ht="12.75">
      <c r="A35" s="83"/>
      <c r="B35" s="73"/>
      <c r="C35" s="13"/>
      <c r="D35" s="73"/>
      <c r="E35" s="73"/>
      <c r="F35" s="66"/>
      <c r="G35" s="272"/>
    </row>
    <row r="36" spans="1:7" ht="15">
      <c r="A36" s="82">
        <v>6</v>
      </c>
      <c r="B36" s="72"/>
      <c r="C36" s="16"/>
      <c r="D36" s="72"/>
      <c r="E36" s="78" t="s">
        <v>19</v>
      </c>
      <c r="F36" s="100">
        <v>9995</v>
      </c>
      <c r="G36" s="85">
        <f>+G37</f>
        <v>303587.09</v>
      </c>
    </row>
    <row r="37" spans="1:8" ht="14.25">
      <c r="A37" s="82">
        <v>6</v>
      </c>
      <c r="B37" s="72">
        <v>4</v>
      </c>
      <c r="C37" s="16">
        <v>1</v>
      </c>
      <c r="D37" s="72"/>
      <c r="E37" s="79" t="s">
        <v>136</v>
      </c>
      <c r="F37" s="100">
        <v>9995</v>
      </c>
      <c r="G37" s="89">
        <f>+'relacion ingresos'!G10+'relacion ingresos'!G17+'relacion ingresos'!G18+'relacion ingresos'!G19+'relacion ingresos'!G23+'relacion ingresos'!G25+'relacion ingresos'!G26+'relacion ingresos'!G31+'relacion ingresos'!G32+'relacion ingresos'!G33+'relacion ingresos'!G34+'relacion ingresos'!G35+'relacion ingresos'!G37+'relacion ingresos'!G38</f>
        <v>303587.09</v>
      </c>
      <c r="H37" s="41"/>
    </row>
    <row r="38" spans="1:8" ht="14.25">
      <c r="A38" s="82"/>
      <c r="B38" s="72"/>
      <c r="C38" s="16"/>
      <c r="D38" s="72"/>
      <c r="E38" s="79"/>
      <c r="F38" s="100"/>
      <c r="G38" s="89"/>
      <c r="H38" s="41"/>
    </row>
    <row r="39" spans="1:8" ht="15.75">
      <c r="A39" s="82"/>
      <c r="B39" s="72"/>
      <c r="C39" s="16"/>
      <c r="D39" s="72"/>
      <c r="E39" s="128" t="s">
        <v>88</v>
      </c>
      <c r="F39" s="273"/>
      <c r="G39" s="85">
        <f>+G25+G21+G13</f>
        <v>8671107.84</v>
      </c>
      <c r="H39" s="41">
        <f>+'relacion ingresos'!G40-'EJ. INGRESO'!G39</f>
        <v>0</v>
      </c>
    </row>
    <row r="40" spans="1:8" ht="15.75">
      <c r="A40" s="82"/>
      <c r="B40" s="72"/>
      <c r="C40" s="16"/>
      <c r="D40" s="72"/>
      <c r="E40" s="128"/>
      <c r="F40" s="273"/>
      <c r="G40" s="85"/>
      <c r="H40" s="41"/>
    </row>
    <row r="41" spans="1:8" ht="15">
      <c r="A41" s="82">
        <v>4</v>
      </c>
      <c r="B41" s="72"/>
      <c r="C41" s="16"/>
      <c r="D41" s="72"/>
      <c r="E41" s="265" t="s">
        <v>242</v>
      </c>
      <c r="F41" s="84"/>
      <c r="G41" s="85">
        <f>+G42</f>
        <v>64235.859999999404</v>
      </c>
      <c r="H41" s="41"/>
    </row>
    <row r="42" spans="1:8" ht="15">
      <c r="A42" s="82">
        <v>4</v>
      </c>
      <c r="B42" s="72">
        <v>1</v>
      </c>
      <c r="C42" s="16"/>
      <c r="D42" s="72"/>
      <c r="E42" s="266" t="s">
        <v>243</v>
      </c>
      <c r="F42" s="84"/>
      <c r="G42" s="85">
        <f>+G43</f>
        <v>64235.859999999404</v>
      </c>
      <c r="H42" s="41"/>
    </row>
    <row r="43" spans="1:8" ht="15">
      <c r="A43" s="82">
        <v>4</v>
      </c>
      <c r="B43" s="72">
        <v>1</v>
      </c>
      <c r="C43" s="16">
        <v>1</v>
      </c>
      <c r="D43" s="72"/>
      <c r="E43" s="266" t="s">
        <v>243</v>
      </c>
      <c r="F43" s="84"/>
      <c r="G43" s="85">
        <f>+'VAR. CXP  (2)'!D33</f>
        <v>64235.859999999404</v>
      </c>
      <c r="H43" s="41"/>
    </row>
    <row r="44" spans="1:8" ht="16.5" thickBot="1">
      <c r="A44" s="274"/>
      <c r="B44" s="275"/>
      <c r="C44" s="276"/>
      <c r="D44" s="275"/>
      <c r="E44" s="277"/>
      <c r="F44" s="278"/>
      <c r="G44" s="279"/>
      <c r="H44" s="41"/>
    </row>
    <row r="45" spans="1:8" ht="16.5" thickBot="1">
      <c r="A45" s="280"/>
      <c r="B45" s="281"/>
      <c r="C45" s="282"/>
      <c r="D45" s="281"/>
      <c r="E45" s="283" t="s">
        <v>45</v>
      </c>
      <c r="F45" s="284"/>
      <c r="G45" s="285">
        <f>+G39+G41</f>
        <v>8735343.7</v>
      </c>
      <c r="H45" s="47"/>
    </row>
    <row r="46" spans="1:8" ht="15.75">
      <c r="A46" s="13"/>
      <c r="B46" s="13"/>
      <c r="C46" s="13"/>
      <c r="D46" s="13"/>
      <c r="E46" s="37"/>
      <c r="F46" s="2"/>
      <c r="G46" s="86"/>
      <c r="H46" s="92"/>
    </row>
    <row r="47" spans="1:8" ht="15.75">
      <c r="A47" s="13"/>
      <c r="B47" s="13"/>
      <c r="C47" s="13"/>
      <c r="D47" s="13"/>
      <c r="E47" s="37"/>
      <c r="F47" s="2"/>
      <c r="G47" s="86"/>
      <c r="H47" s="92"/>
    </row>
    <row r="48" spans="1:7" ht="15.75">
      <c r="A48" s="13"/>
      <c r="B48" s="13"/>
      <c r="C48" s="13"/>
      <c r="D48" s="13"/>
      <c r="E48" s="37"/>
      <c r="F48" s="2"/>
      <c r="G48" s="86"/>
    </row>
    <row r="49" spans="1:7" ht="12.75">
      <c r="A49" s="60" t="s">
        <v>48</v>
      </c>
      <c r="B49" s="60"/>
      <c r="C49" s="60"/>
      <c r="D49" s="36"/>
      <c r="E49" s="60" t="s">
        <v>49</v>
      </c>
      <c r="F49" s="36"/>
      <c r="G49" s="36"/>
    </row>
    <row r="50" spans="1:7" ht="15">
      <c r="A50" s="10"/>
      <c r="B50" s="19" t="s">
        <v>46</v>
      </c>
      <c r="C50" s="10"/>
      <c r="D50" s="10"/>
      <c r="E50" s="19" t="s">
        <v>106</v>
      </c>
      <c r="F50" s="130"/>
      <c r="G50" s="130"/>
    </row>
    <row r="51" ht="12.75" hidden="1"/>
  </sheetData>
  <sheetProtection/>
  <mergeCells count="5">
    <mergeCell ref="A1:G1"/>
    <mergeCell ref="A9:C9"/>
    <mergeCell ref="E9:E10"/>
    <mergeCell ref="F9:F10"/>
    <mergeCell ref="A10:C10"/>
  </mergeCells>
  <printOptions/>
  <pageMargins left="0.17" right="0.18" top="1.26" bottom="0.66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T426"/>
  <sheetViews>
    <sheetView tabSelected="1" zoomScale="50" zoomScaleNormal="50" zoomScalePageLayoutView="0" workbookViewId="0" topLeftCell="G387">
      <selection activeCell="T398" sqref="T398"/>
    </sheetView>
  </sheetViews>
  <sheetFormatPr defaultColWidth="11.421875" defaultRowHeight="12.75"/>
  <cols>
    <col min="1" max="1" width="6.28125" style="0" customWidth="1"/>
    <col min="2" max="2" width="10.57421875" style="0" customWidth="1"/>
    <col min="3" max="3" width="9.28125" style="0" customWidth="1"/>
    <col min="4" max="4" width="4.7109375" style="0" customWidth="1"/>
    <col min="5" max="5" width="11.7109375" style="0" bestFit="1" customWidth="1"/>
    <col min="6" max="6" width="10.28125" style="0" customWidth="1"/>
    <col min="7" max="7" width="9.140625" style="0" bestFit="1" customWidth="1"/>
    <col min="8" max="8" width="6.57421875" style="0" customWidth="1"/>
    <col min="9" max="9" width="4.8515625" style="0" customWidth="1"/>
    <col min="10" max="10" width="3.7109375" style="0" customWidth="1"/>
    <col min="11" max="11" width="5.8515625" style="0" customWidth="1"/>
    <col min="12" max="12" width="5.00390625" style="0" customWidth="1"/>
    <col min="13" max="13" width="5.140625" style="0" customWidth="1"/>
    <col min="14" max="14" width="83.8515625" style="0" customWidth="1"/>
    <col min="15" max="15" width="25.421875" style="0" customWidth="1"/>
    <col min="16" max="16" width="26.28125" style="0" customWidth="1"/>
    <col min="17" max="17" width="28.28125" style="0" bestFit="1" customWidth="1"/>
    <col min="18" max="18" width="10.57421875" style="0" customWidth="1"/>
  </cols>
  <sheetData>
    <row r="3" ht="13.5" thickBot="1"/>
    <row r="4" spans="1:18" ht="24" thickBot="1">
      <c r="A4" s="434" t="s">
        <v>183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6"/>
      <c r="R4" s="391"/>
    </row>
    <row r="5" spans="1:18" ht="23.25">
      <c r="A5" s="437" t="s">
        <v>25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9"/>
      <c r="R5" s="185"/>
    </row>
    <row r="6" spans="1:18" ht="23.25">
      <c r="A6" s="193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94"/>
      <c r="Q6" s="195" t="s">
        <v>26</v>
      </c>
      <c r="R6" s="194"/>
    </row>
    <row r="7" spans="1:18" ht="23.25">
      <c r="A7" s="196" t="s">
        <v>27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97"/>
      <c r="P7" s="198" t="s">
        <v>3</v>
      </c>
      <c r="Q7" s="199"/>
      <c r="R7" s="197"/>
    </row>
    <row r="8" spans="1:18" ht="23.25">
      <c r="A8" s="196" t="s">
        <v>4</v>
      </c>
      <c r="B8" s="181"/>
      <c r="C8" s="181">
        <v>5120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200"/>
      <c r="P8" s="201" t="s">
        <v>5</v>
      </c>
      <c r="Q8" s="202"/>
      <c r="R8" s="200"/>
    </row>
    <row r="9" spans="1:18" ht="23.25">
      <c r="A9" s="196" t="s">
        <v>61</v>
      </c>
      <c r="B9" s="181"/>
      <c r="C9" s="200" t="s">
        <v>220</v>
      </c>
      <c r="D9" s="200"/>
      <c r="E9" s="200"/>
      <c r="F9" s="181"/>
      <c r="G9" s="181"/>
      <c r="H9" s="181"/>
      <c r="I9" s="181"/>
      <c r="J9" s="181"/>
      <c r="K9" s="181"/>
      <c r="L9" s="181"/>
      <c r="M9" s="181"/>
      <c r="N9" s="185" t="s">
        <v>170</v>
      </c>
      <c r="O9" s="200"/>
      <c r="P9" s="201" t="s">
        <v>6</v>
      </c>
      <c r="Q9" s="202"/>
      <c r="R9" s="200"/>
    </row>
    <row r="10" spans="1:18" ht="23.25">
      <c r="A10" s="196" t="s">
        <v>62</v>
      </c>
      <c r="B10" s="181">
        <v>2017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200"/>
      <c r="P10" s="203" t="s">
        <v>7</v>
      </c>
      <c r="Q10" s="204"/>
      <c r="R10" s="200"/>
    </row>
    <row r="11" spans="1:18" ht="24" thickBot="1">
      <c r="A11" s="295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7"/>
      <c r="Q11" s="298"/>
      <c r="R11" s="181"/>
    </row>
    <row r="12" spans="1:18" ht="23.25">
      <c r="A12" s="440" t="s">
        <v>28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2"/>
      <c r="M12" s="205"/>
      <c r="N12" s="205"/>
      <c r="O12" s="443" t="s">
        <v>29</v>
      </c>
      <c r="P12" s="441"/>
      <c r="Q12" s="444"/>
      <c r="R12" s="185"/>
    </row>
    <row r="13" spans="1:18" ht="24" thickBo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300"/>
      <c r="M13" s="185"/>
      <c r="N13" s="185"/>
      <c r="O13" s="301"/>
      <c r="P13" s="185"/>
      <c r="Q13" s="302"/>
      <c r="R13" s="185"/>
    </row>
    <row r="14" spans="1:18" ht="23.25">
      <c r="A14" s="445">
        <v>2</v>
      </c>
      <c r="B14" s="446"/>
      <c r="C14" s="446"/>
      <c r="D14" s="446"/>
      <c r="E14" s="446"/>
      <c r="F14" s="446"/>
      <c r="G14" s="447"/>
      <c r="H14" s="303" t="s">
        <v>30</v>
      </c>
      <c r="I14" s="304"/>
      <c r="J14" s="304"/>
      <c r="K14" s="304"/>
      <c r="L14" s="304"/>
      <c r="M14" s="304"/>
      <c r="N14" s="304"/>
      <c r="O14" s="294" t="s">
        <v>31</v>
      </c>
      <c r="P14" s="305" t="s">
        <v>32</v>
      </c>
      <c r="Q14" s="299" t="s">
        <v>33</v>
      </c>
      <c r="R14" s="185"/>
    </row>
    <row r="15" spans="1:18" ht="23.25">
      <c r="A15" s="448" t="s">
        <v>34</v>
      </c>
      <c r="B15" s="306" t="s">
        <v>35</v>
      </c>
      <c r="C15" s="450" t="s">
        <v>36</v>
      </c>
      <c r="D15" s="306" t="s">
        <v>37</v>
      </c>
      <c r="E15" s="306" t="s">
        <v>38</v>
      </c>
      <c r="F15" s="452" t="s">
        <v>39</v>
      </c>
      <c r="G15" s="450" t="s">
        <v>40</v>
      </c>
      <c r="H15" s="450" t="s">
        <v>102</v>
      </c>
      <c r="I15" s="450" t="s">
        <v>103</v>
      </c>
      <c r="J15" s="306"/>
      <c r="K15" s="306" t="s">
        <v>35</v>
      </c>
      <c r="L15" s="306"/>
      <c r="M15" s="306"/>
      <c r="N15" s="307"/>
      <c r="O15" s="454">
        <v>3</v>
      </c>
      <c r="P15" s="456">
        <v>4</v>
      </c>
      <c r="Q15" s="458">
        <v>5</v>
      </c>
      <c r="R15" s="331"/>
    </row>
    <row r="16" spans="1:18" ht="23.25">
      <c r="A16" s="449"/>
      <c r="B16" s="308" t="s">
        <v>34</v>
      </c>
      <c r="C16" s="451"/>
      <c r="D16" s="308" t="s">
        <v>43</v>
      </c>
      <c r="E16" s="308" t="s">
        <v>44</v>
      </c>
      <c r="F16" s="453"/>
      <c r="G16" s="451"/>
      <c r="H16" s="451"/>
      <c r="I16" s="451"/>
      <c r="J16" s="308" t="s">
        <v>104</v>
      </c>
      <c r="K16" s="308" t="s">
        <v>104</v>
      </c>
      <c r="L16" s="308" t="s">
        <v>105</v>
      </c>
      <c r="M16" s="308" t="s">
        <v>105</v>
      </c>
      <c r="N16" s="309" t="s">
        <v>120</v>
      </c>
      <c r="O16" s="455"/>
      <c r="P16" s="457"/>
      <c r="Q16" s="459"/>
      <c r="R16" s="331"/>
    </row>
    <row r="17" spans="1:18" ht="24" thickBot="1">
      <c r="A17" s="460">
        <v>2</v>
      </c>
      <c r="B17" s="461"/>
      <c r="C17" s="461"/>
      <c r="D17" s="461"/>
      <c r="E17" s="461"/>
      <c r="F17" s="461"/>
      <c r="G17" s="462"/>
      <c r="H17" s="345" t="s">
        <v>30</v>
      </c>
      <c r="I17" s="346"/>
      <c r="J17" s="346"/>
      <c r="K17" s="346"/>
      <c r="L17" s="347"/>
      <c r="M17" s="347"/>
      <c r="N17" s="346"/>
      <c r="O17" s="348" t="s">
        <v>31</v>
      </c>
      <c r="P17" s="349" t="s">
        <v>32</v>
      </c>
      <c r="Q17" s="350" t="s">
        <v>33</v>
      </c>
      <c r="R17" s="185"/>
    </row>
    <row r="18" spans="1:18" ht="23.25">
      <c r="A18" s="337"/>
      <c r="B18" s="338"/>
      <c r="C18" s="337"/>
      <c r="D18" s="338"/>
      <c r="E18" s="339"/>
      <c r="F18" s="337"/>
      <c r="G18" s="338"/>
      <c r="H18" s="337"/>
      <c r="I18" s="337"/>
      <c r="J18" s="338"/>
      <c r="K18" s="337"/>
      <c r="L18" s="338"/>
      <c r="M18" s="337"/>
      <c r="N18" s="338"/>
      <c r="O18" s="351"/>
      <c r="P18" s="352"/>
      <c r="Q18" s="351"/>
      <c r="R18" s="241"/>
    </row>
    <row r="19" spans="1:18" ht="23.25">
      <c r="A19" s="221">
        <v>11</v>
      </c>
      <c r="B19" s="181" t="s">
        <v>132</v>
      </c>
      <c r="C19" s="221" t="s">
        <v>132</v>
      </c>
      <c r="D19" s="223">
        <v>0.1</v>
      </c>
      <c r="E19" s="193" t="s">
        <v>131</v>
      </c>
      <c r="F19" s="221"/>
      <c r="G19" s="181"/>
      <c r="H19" s="318">
        <v>2</v>
      </c>
      <c r="I19" s="318">
        <v>1</v>
      </c>
      <c r="J19" s="289"/>
      <c r="K19" s="318"/>
      <c r="L19" s="289"/>
      <c r="M19" s="318"/>
      <c r="N19" s="289" t="s">
        <v>107</v>
      </c>
      <c r="O19" s="317">
        <f>+P19-Q19</f>
        <v>405701.00000000047</v>
      </c>
      <c r="P19" s="341">
        <f>+P22+P28+P35+P39</f>
        <v>3439083.3800000004</v>
      </c>
      <c r="Q19" s="317">
        <f>+Q22+Q28+Q35</f>
        <v>3033382.38</v>
      </c>
      <c r="R19" s="341"/>
    </row>
    <row r="20" spans="1:18" ht="23.25">
      <c r="A20" s="221"/>
      <c r="B20" s="181"/>
      <c r="C20" s="221"/>
      <c r="D20" s="223"/>
      <c r="E20" s="193"/>
      <c r="F20" s="221"/>
      <c r="G20" s="181"/>
      <c r="H20" s="318"/>
      <c r="I20" s="318"/>
      <c r="J20" s="289"/>
      <c r="K20" s="318"/>
      <c r="L20" s="289"/>
      <c r="M20" s="318"/>
      <c r="N20" s="289"/>
      <c r="O20" s="317"/>
      <c r="P20" s="341"/>
      <c r="Q20" s="317"/>
      <c r="R20" s="341"/>
    </row>
    <row r="21" spans="1:18" ht="23.25">
      <c r="A21" s="221"/>
      <c r="B21" s="181"/>
      <c r="C21" s="221"/>
      <c r="D21" s="181"/>
      <c r="E21" s="193"/>
      <c r="F21" s="221"/>
      <c r="G21" s="181"/>
      <c r="H21" s="318"/>
      <c r="I21" s="318"/>
      <c r="J21" s="289"/>
      <c r="K21" s="318"/>
      <c r="L21" s="289"/>
      <c r="M21" s="318"/>
      <c r="N21" s="289"/>
      <c r="O21" s="242"/>
      <c r="P21" s="241"/>
      <c r="Q21" s="242"/>
      <c r="R21" s="241"/>
    </row>
    <row r="22" spans="1:18" ht="23.25">
      <c r="A22" s="221"/>
      <c r="B22" s="181" t="s">
        <v>132</v>
      </c>
      <c r="C22" s="221" t="s">
        <v>132</v>
      </c>
      <c r="D22" s="181"/>
      <c r="E22" s="193" t="s">
        <v>131</v>
      </c>
      <c r="F22" s="221" t="s">
        <v>133</v>
      </c>
      <c r="G22" s="181"/>
      <c r="H22" s="318">
        <v>2</v>
      </c>
      <c r="I22" s="318">
        <v>1</v>
      </c>
      <c r="J22" s="289">
        <v>1</v>
      </c>
      <c r="K22" s="318"/>
      <c r="L22" s="289"/>
      <c r="M22" s="318"/>
      <c r="N22" s="289" t="s">
        <v>108</v>
      </c>
      <c r="O22" s="317"/>
      <c r="P22" s="341">
        <f>+P23+P24+P25</f>
        <v>2995072.91</v>
      </c>
      <c r="Q22" s="317">
        <f>+Q23+Q24+Q25</f>
        <v>2933299.9899999998</v>
      </c>
      <c r="R22" s="341"/>
    </row>
    <row r="23" spans="1:18" ht="23.25">
      <c r="A23" s="221"/>
      <c r="B23" s="181"/>
      <c r="C23" s="221"/>
      <c r="D23" s="181"/>
      <c r="E23" s="193"/>
      <c r="F23" s="221"/>
      <c r="G23" s="223">
        <v>100</v>
      </c>
      <c r="H23" s="316">
        <v>2</v>
      </c>
      <c r="I23" s="316">
        <v>1</v>
      </c>
      <c r="J23" s="243">
        <v>1</v>
      </c>
      <c r="K23" s="316">
        <v>1</v>
      </c>
      <c r="L23" s="243">
        <v>0</v>
      </c>
      <c r="M23" s="316">
        <v>1</v>
      </c>
      <c r="N23" s="243" t="s">
        <v>125</v>
      </c>
      <c r="O23" s="242"/>
      <c r="P23" s="241">
        <f>2061300+282000</f>
        <v>2343300</v>
      </c>
      <c r="Q23" s="242">
        <f>2061300+282000</f>
        <v>2343300</v>
      </c>
      <c r="R23" s="241"/>
    </row>
    <row r="24" spans="1:18" ht="23.25">
      <c r="A24" s="221"/>
      <c r="B24" s="181"/>
      <c r="C24" s="221"/>
      <c r="D24" s="181"/>
      <c r="E24" s="193"/>
      <c r="F24" s="221"/>
      <c r="G24" s="223">
        <v>100</v>
      </c>
      <c r="H24" s="316">
        <v>2</v>
      </c>
      <c r="I24" s="316">
        <v>1</v>
      </c>
      <c r="J24" s="243">
        <v>1</v>
      </c>
      <c r="K24" s="316">
        <v>2</v>
      </c>
      <c r="L24" s="243">
        <v>0</v>
      </c>
      <c r="M24" s="316">
        <v>1</v>
      </c>
      <c r="N24" s="243" t="s">
        <v>109</v>
      </c>
      <c r="O24" s="242"/>
      <c r="P24" s="241">
        <f>320700+28000+49000</f>
        <v>397700</v>
      </c>
      <c r="Q24" s="242">
        <f>280913.21+25200+44100</f>
        <v>350213.21</v>
      </c>
      <c r="R24" s="241"/>
    </row>
    <row r="25" spans="1:18" ht="23.25">
      <c r="A25" s="221"/>
      <c r="B25" s="181"/>
      <c r="C25" s="221"/>
      <c r="D25" s="181"/>
      <c r="E25" s="193"/>
      <c r="F25" s="221"/>
      <c r="G25" s="223"/>
      <c r="H25" s="316">
        <v>2</v>
      </c>
      <c r="I25" s="316">
        <v>1</v>
      </c>
      <c r="J25" s="243">
        <v>1</v>
      </c>
      <c r="K25" s="316">
        <v>5</v>
      </c>
      <c r="L25" s="243">
        <v>0</v>
      </c>
      <c r="M25" s="316">
        <v>4</v>
      </c>
      <c r="N25" s="243" t="s">
        <v>212</v>
      </c>
      <c r="O25" s="242"/>
      <c r="P25" s="241">
        <v>254072.91</v>
      </c>
      <c r="Q25" s="242">
        <v>239786.78</v>
      </c>
      <c r="R25" s="241"/>
    </row>
    <row r="26" spans="1:18" ht="23.25">
      <c r="A26" s="221"/>
      <c r="B26" s="181"/>
      <c r="C26" s="221"/>
      <c r="D26" s="181"/>
      <c r="E26" s="193"/>
      <c r="F26" s="221"/>
      <c r="G26" s="223"/>
      <c r="H26" s="316"/>
      <c r="I26" s="316"/>
      <c r="J26" s="243"/>
      <c r="K26" s="316"/>
      <c r="L26" s="243"/>
      <c r="M26" s="316"/>
      <c r="N26" s="243"/>
      <c r="O26" s="242"/>
      <c r="P26" s="241"/>
      <c r="Q26" s="242"/>
      <c r="R26" s="241"/>
    </row>
    <row r="27" spans="1:18" ht="23.25">
      <c r="A27" s="221"/>
      <c r="B27" s="181"/>
      <c r="C27" s="221"/>
      <c r="D27" s="181"/>
      <c r="E27" s="193"/>
      <c r="F27" s="221"/>
      <c r="G27" s="223"/>
      <c r="H27" s="316"/>
      <c r="I27" s="316"/>
      <c r="J27" s="243"/>
      <c r="K27" s="316"/>
      <c r="L27" s="243"/>
      <c r="M27" s="316"/>
      <c r="N27" s="243"/>
      <c r="O27" s="242"/>
      <c r="P27" s="241"/>
      <c r="Q27" s="242"/>
      <c r="R27" s="241"/>
    </row>
    <row r="28" spans="1:18" ht="23.25">
      <c r="A28" s="222"/>
      <c r="B28" s="181" t="s">
        <v>132</v>
      </c>
      <c r="C28" s="221" t="s">
        <v>132</v>
      </c>
      <c r="D28" s="181"/>
      <c r="E28" s="193" t="s">
        <v>131</v>
      </c>
      <c r="F28" s="221" t="s">
        <v>133</v>
      </c>
      <c r="G28" s="223"/>
      <c r="H28" s="318">
        <v>2</v>
      </c>
      <c r="I28" s="318">
        <v>1</v>
      </c>
      <c r="J28" s="289">
        <v>2</v>
      </c>
      <c r="K28" s="318"/>
      <c r="L28" s="289"/>
      <c r="M28" s="318"/>
      <c r="N28" s="289" t="s">
        <v>110</v>
      </c>
      <c r="O28" s="242"/>
      <c r="P28" s="341">
        <f>+P29+P30+P31+P32</f>
        <v>71582.39</v>
      </c>
      <c r="Q28" s="317">
        <f>+Q29+Q30+Q31+Q32</f>
        <v>71582.39</v>
      </c>
      <c r="R28" s="341"/>
    </row>
    <row r="29" spans="1:18" ht="23.25">
      <c r="A29" s="222"/>
      <c r="B29" s="181"/>
      <c r="C29" s="221"/>
      <c r="D29" s="181"/>
      <c r="E29" s="193"/>
      <c r="F29" s="221"/>
      <c r="G29" s="223">
        <v>9995</v>
      </c>
      <c r="H29" s="316">
        <v>2</v>
      </c>
      <c r="I29" s="316">
        <v>1</v>
      </c>
      <c r="J29" s="243">
        <v>2</v>
      </c>
      <c r="K29" s="316">
        <v>2</v>
      </c>
      <c r="L29" s="243">
        <v>0</v>
      </c>
      <c r="M29" s="316">
        <v>1</v>
      </c>
      <c r="N29" s="243" t="s">
        <v>168</v>
      </c>
      <c r="O29" s="242"/>
      <c r="P29" s="241">
        <v>18000</v>
      </c>
      <c r="Q29" s="242">
        <v>18000</v>
      </c>
      <c r="R29" s="241"/>
    </row>
    <row r="30" spans="1:18" ht="23.25">
      <c r="A30" s="222"/>
      <c r="B30" s="181"/>
      <c r="C30" s="221"/>
      <c r="D30" s="181"/>
      <c r="E30" s="193"/>
      <c r="F30" s="221"/>
      <c r="G30" s="223">
        <v>9995</v>
      </c>
      <c r="H30" s="316">
        <v>2</v>
      </c>
      <c r="I30" s="316">
        <v>1</v>
      </c>
      <c r="J30" s="243">
        <v>2</v>
      </c>
      <c r="K30" s="316">
        <v>2</v>
      </c>
      <c r="L30" s="243">
        <v>0</v>
      </c>
      <c r="M30" s="316">
        <v>2</v>
      </c>
      <c r="N30" s="243" t="s">
        <v>196</v>
      </c>
      <c r="O30" s="242"/>
      <c r="P30" s="241">
        <v>20382.39</v>
      </c>
      <c r="Q30" s="242">
        <v>20382.39</v>
      </c>
      <c r="R30" s="241"/>
    </row>
    <row r="31" spans="1:18" ht="23.25">
      <c r="A31" s="222"/>
      <c r="B31" s="181"/>
      <c r="C31" s="221"/>
      <c r="D31" s="181"/>
      <c r="E31" s="193"/>
      <c r="F31" s="221"/>
      <c r="G31" s="223">
        <v>9995</v>
      </c>
      <c r="H31" s="316">
        <v>2</v>
      </c>
      <c r="I31" s="316">
        <v>1</v>
      </c>
      <c r="J31" s="243">
        <v>2</v>
      </c>
      <c r="K31" s="316">
        <v>2</v>
      </c>
      <c r="L31" s="243">
        <v>0</v>
      </c>
      <c r="M31" s="316">
        <v>4</v>
      </c>
      <c r="N31" s="243" t="s">
        <v>169</v>
      </c>
      <c r="O31" s="242"/>
      <c r="P31" s="241">
        <v>3200</v>
      </c>
      <c r="Q31" s="242">
        <v>3200</v>
      </c>
      <c r="R31" s="241"/>
    </row>
    <row r="32" spans="1:18" ht="23.25">
      <c r="A32" s="222"/>
      <c r="B32" s="181"/>
      <c r="C32" s="221"/>
      <c r="D32" s="181"/>
      <c r="E32" s="193"/>
      <c r="F32" s="221"/>
      <c r="G32" s="223">
        <v>9995</v>
      </c>
      <c r="H32" s="316">
        <v>2</v>
      </c>
      <c r="I32" s="316">
        <v>1</v>
      </c>
      <c r="J32" s="243">
        <v>2</v>
      </c>
      <c r="K32" s="316">
        <v>2</v>
      </c>
      <c r="L32" s="243">
        <v>0</v>
      </c>
      <c r="M32" s="316">
        <v>6</v>
      </c>
      <c r="N32" s="243" t="s">
        <v>197</v>
      </c>
      <c r="O32" s="242"/>
      <c r="P32" s="241">
        <v>30000</v>
      </c>
      <c r="Q32" s="242">
        <v>30000</v>
      </c>
      <c r="R32" s="241"/>
    </row>
    <row r="33" spans="1:18" ht="23.25">
      <c r="A33" s="222"/>
      <c r="B33" s="181"/>
      <c r="C33" s="221"/>
      <c r="D33" s="181"/>
      <c r="E33" s="193"/>
      <c r="F33" s="221"/>
      <c r="G33" s="223"/>
      <c r="H33" s="316"/>
      <c r="I33" s="316"/>
      <c r="J33" s="243"/>
      <c r="K33" s="316"/>
      <c r="L33" s="243"/>
      <c r="M33" s="316"/>
      <c r="N33" s="243"/>
      <c r="O33" s="242"/>
      <c r="P33" s="342"/>
      <c r="Q33" s="242"/>
      <c r="R33" s="241"/>
    </row>
    <row r="34" spans="1:18" ht="23.25">
      <c r="A34" s="222"/>
      <c r="B34" s="223"/>
      <c r="C34" s="222"/>
      <c r="D34" s="223"/>
      <c r="E34" s="220"/>
      <c r="F34" s="222"/>
      <c r="G34" s="223"/>
      <c r="H34" s="316"/>
      <c r="I34" s="316"/>
      <c r="J34" s="243"/>
      <c r="K34" s="316"/>
      <c r="L34" s="243"/>
      <c r="M34" s="316"/>
      <c r="N34" s="243"/>
      <c r="O34" s="242"/>
      <c r="P34" s="241"/>
      <c r="Q34" s="242"/>
      <c r="R34" s="241"/>
    </row>
    <row r="35" spans="1:18" ht="23.25">
      <c r="A35" s="222"/>
      <c r="B35" s="223"/>
      <c r="C35" s="222"/>
      <c r="D35" s="223"/>
      <c r="E35" s="220"/>
      <c r="F35" s="222"/>
      <c r="G35" s="223"/>
      <c r="H35" s="318">
        <v>2</v>
      </c>
      <c r="I35" s="318">
        <v>1</v>
      </c>
      <c r="J35" s="289">
        <v>3</v>
      </c>
      <c r="K35" s="318"/>
      <c r="L35" s="289"/>
      <c r="M35" s="318"/>
      <c r="N35" s="289" t="s">
        <v>151</v>
      </c>
      <c r="O35" s="317"/>
      <c r="P35" s="341">
        <f>+P36</f>
        <v>28500</v>
      </c>
      <c r="Q35" s="317">
        <f>+Q36</f>
        <v>28500</v>
      </c>
      <c r="R35" s="341"/>
    </row>
    <row r="36" spans="1:18" ht="23.25">
      <c r="A36" s="222"/>
      <c r="B36" s="223"/>
      <c r="C36" s="222"/>
      <c r="D36" s="223"/>
      <c r="E36" s="220"/>
      <c r="F36" s="222"/>
      <c r="G36" s="223">
        <v>9995</v>
      </c>
      <c r="H36" s="316">
        <v>2</v>
      </c>
      <c r="I36" s="316">
        <v>1</v>
      </c>
      <c r="J36" s="243">
        <v>3</v>
      </c>
      <c r="K36" s="316">
        <v>2</v>
      </c>
      <c r="L36" s="243">
        <v>0</v>
      </c>
      <c r="M36" s="316">
        <v>1</v>
      </c>
      <c r="N36" s="243" t="s">
        <v>152</v>
      </c>
      <c r="O36" s="242"/>
      <c r="P36" s="241">
        <v>28500</v>
      </c>
      <c r="Q36" s="242">
        <v>28500</v>
      </c>
      <c r="R36" s="241"/>
    </row>
    <row r="37" spans="1:18" ht="23.25">
      <c r="A37" s="222"/>
      <c r="B37" s="223"/>
      <c r="C37" s="222"/>
      <c r="D37" s="223"/>
      <c r="E37" s="220"/>
      <c r="F37" s="222"/>
      <c r="G37" s="223"/>
      <c r="H37" s="316"/>
      <c r="I37" s="316"/>
      <c r="J37" s="243"/>
      <c r="K37" s="316"/>
      <c r="L37" s="243"/>
      <c r="M37" s="316"/>
      <c r="N37" s="243"/>
      <c r="O37" s="242"/>
      <c r="P37" s="241"/>
      <c r="Q37" s="242"/>
      <c r="R37" s="241"/>
    </row>
    <row r="38" spans="1:18" ht="23.25">
      <c r="A38" s="222"/>
      <c r="B38" s="223"/>
      <c r="C38" s="222"/>
      <c r="D38" s="223"/>
      <c r="E38" s="220"/>
      <c r="F38" s="222"/>
      <c r="G38" s="223"/>
      <c r="H38" s="316"/>
      <c r="I38" s="316"/>
      <c r="J38" s="243"/>
      <c r="K38" s="316"/>
      <c r="L38" s="243"/>
      <c r="M38" s="316"/>
      <c r="N38" s="243"/>
      <c r="O38" s="242"/>
      <c r="P38" s="341"/>
      <c r="Q38" s="317"/>
      <c r="R38" s="341"/>
    </row>
    <row r="39" spans="1:18" ht="46.5">
      <c r="A39" s="222"/>
      <c r="B39" s="181" t="s">
        <v>132</v>
      </c>
      <c r="C39" s="221" t="s">
        <v>132</v>
      </c>
      <c r="D39" s="181"/>
      <c r="E39" s="193" t="s">
        <v>131</v>
      </c>
      <c r="F39" s="221" t="s">
        <v>133</v>
      </c>
      <c r="G39" s="223"/>
      <c r="H39" s="318">
        <v>2</v>
      </c>
      <c r="I39" s="318">
        <v>1</v>
      </c>
      <c r="J39" s="289">
        <v>5</v>
      </c>
      <c r="K39" s="318"/>
      <c r="L39" s="289"/>
      <c r="M39" s="318"/>
      <c r="N39" s="343" t="s">
        <v>124</v>
      </c>
      <c r="O39" s="317"/>
      <c r="P39" s="341">
        <f>+P40+P41</f>
        <v>343928.07999999996</v>
      </c>
      <c r="Q39" s="317"/>
      <c r="R39" s="341"/>
    </row>
    <row r="40" spans="1:18" ht="23.25">
      <c r="A40" s="222"/>
      <c r="B40" s="181"/>
      <c r="C40" s="221"/>
      <c r="D40" s="181"/>
      <c r="E40" s="193"/>
      <c r="F40" s="221"/>
      <c r="G40" s="223">
        <v>9995</v>
      </c>
      <c r="H40" s="316">
        <v>2</v>
      </c>
      <c r="I40" s="316">
        <v>1</v>
      </c>
      <c r="J40" s="243">
        <v>5</v>
      </c>
      <c r="K40" s="316">
        <v>1</v>
      </c>
      <c r="L40" s="243">
        <v>0</v>
      </c>
      <c r="M40" s="316">
        <v>1</v>
      </c>
      <c r="N40" s="344" t="s">
        <v>174</v>
      </c>
      <c r="O40" s="242"/>
      <c r="P40" s="241">
        <v>45777.78</v>
      </c>
      <c r="Q40" s="242"/>
      <c r="R40" s="241"/>
    </row>
    <row r="41" spans="1:18" ht="23.25">
      <c r="A41" s="222"/>
      <c r="B41" s="223"/>
      <c r="C41" s="222"/>
      <c r="D41" s="223"/>
      <c r="E41" s="220"/>
      <c r="F41" s="222"/>
      <c r="G41" s="223">
        <v>9995</v>
      </c>
      <c r="H41" s="316">
        <v>2</v>
      </c>
      <c r="I41" s="316">
        <v>1</v>
      </c>
      <c r="J41" s="243">
        <v>5</v>
      </c>
      <c r="K41" s="316">
        <v>2</v>
      </c>
      <c r="L41" s="243">
        <v>0</v>
      </c>
      <c r="M41" s="316">
        <v>1</v>
      </c>
      <c r="N41" s="243" t="s">
        <v>126</v>
      </c>
      <c r="O41" s="242"/>
      <c r="P41" s="241">
        <v>298150.3</v>
      </c>
      <c r="Q41" s="242"/>
      <c r="R41" s="241"/>
    </row>
    <row r="42" spans="1:18" ht="23.25">
      <c r="A42" s="222"/>
      <c r="B42" s="223"/>
      <c r="C42" s="222"/>
      <c r="D42" s="223"/>
      <c r="E42" s="220"/>
      <c r="F42" s="222"/>
      <c r="G42" s="223"/>
      <c r="H42" s="316"/>
      <c r="I42" s="316"/>
      <c r="J42" s="243"/>
      <c r="K42" s="316"/>
      <c r="L42" s="243"/>
      <c r="M42" s="316"/>
      <c r="N42" s="243"/>
      <c r="O42" s="242"/>
      <c r="P42" s="241"/>
      <c r="Q42" s="242"/>
      <c r="R42" s="241"/>
    </row>
    <row r="43" spans="1:18" ht="23.25">
      <c r="A43" s="222"/>
      <c r="B43" s="223"/>
      <c r="C43" s="222"/>
      <c r="D43" s="223"/>
      <c r="E43" s="220"/>
      <c r="F43" s="222"/>
      <c r="G43" s="223"/>
      <c r="H43" s="316"/>
      <c r="I43" s="316"/>
      <c r="J43" s="243"/>
      <c r="K43" s="316"/>
      <c r="L43" s="243"/>
      <c r="M43" s="316"/>
      <c r="N43" s="243"/>
      <c r="O43" s="242"/>
      <c r="P43" s="241"/>
      <c r="Q43" s="242"/>
      <c r="R43" s="241"/>
    </row>
    <row r="44" spans="1:18" ht="23.25">
      <c r="A44" s="222"/>
      <c r="B44" s="181" t="s">
        <v>132</v>
      </c>
      <c r="C44" s="221" t="s">
        <v>132</v>
      </c>
      <c r="D44" s="181"/>
      <c r="E44" s="193" t="s">
        <v>131</v>
      </c>
      <c r="F44" s="221" t="s">
        <v>133</v>
      </c>
      <c r="G44" s="223"/>
      <c r="H44" s="318">
        <v>2</v>
      </c>
      <c r="I44" s="318">
        <v>2</v>
      </c>
      <c r="J44" s="289"/>
      <c r="K44" s="318"/>
      <c r="L44" s="289"/>
      <c r="M44" s="318"/>
      <c r="N44" s="289" t="s">
        <v>111</v>
      </c>
      <c r="O44" s="317">
        <f>+P44-Q44</f>
        <v>318605.1000000001</v>
      </c>
      <c r="P44" s="341">
        <f>+P47+P52+P57+P63+P68</f>
        <v>1486450.94</v>
      </c>
      <c r="Q44" s="317">
        <f>+Q52+Q57+Q63+Q68</f>
        <v>1167845.8399999999</v>
      </c>
      <c r="R44" s="341"/>
    </row>
    <row r="45" spans="1:18" ht="23.25">
      <c r="A45" s="222"/>
      <c r="B45" s="181"/>
      <c r="C45" s="221"/>
      <c r="D45" s="181"/>
      <c r="E45" s="193"/>
      <c r="F45" s="221"/>
      <c r="G45" s="223"/>
      <c r="H45" s="318"/>
      <c r="I45" s="318"/>
      <c r="J45" s="289"/>
      <c r="K45" s="318"/>
      <c r="L45" s="289"/>
      <c r="M45" s="318"/>
      <c r="N45" s="289"/>
      <c r="O45" s="317"/>
      <c r="P45" s="341"/>
      <c r="Q45" s="317"/>
      <c r="R45" s="341"/>
    </row>
    <row r="46" spans="1:18" ht="23.25">
      <c r="A46" s="222"/>
      <c r="B46" s="223"/>
      <c r="C46" s="222"/>
      <c r="D46" s="223"/>
      <c r="E46" s="220"/>
      <c r="F46" s="222"/>
      <c r="G46" s="223"/>
      <c r="H46" s="318"/>
      <c r="I46" s="318"/>
      <c r="J46" s="289"/>
      <c r="K46" s="318"/>
      <c r="L46" s="289"/>
      <c r="M46" s="318"/>
      <c r="N46" s="289"/>
      <c r="O46" s="242"/>
      <c r="P46" s="241"/>
      <c r="Q46" s="242"/>
      <c r="R46" s="241"/>
    </row>
    <row r="47" spans="1:18" ht="23.25">
      <c r="A47" s="222"/>
      <c r="B47" s="181"/>
      <c r="C47" s="221"/>
      <c r="D47" s="181"/>
      <c r="E47" s="193"/>
      <c r="F47" s="221"/>
      <c r="G47" s="223"/>
      <c r="H47" s="318">
        <v>2</v>
      </c>
      <c r="I47" s="318">
        <v>2</v>
      </c>
      <c r="J47" s="289">
        <v>1</v>
      </c>
      <c r="K47" s="318"/>
      <c r="L47" s="289"/>
      <c r="M47" s="318"/>
      <c r="N47" s="289" t="s">
        <v>112</v>
      </c>
      <c r="O47" s="242"/>
      <c r="P47" s="341">
        <f>+P48+P49</f>
        <v>12048</v>
      </c>
      <c r="Q47" s="317"/>
      <c r="R47" s="341"/>
    </row>
    <row r="48" spans="1:18" ht="23.25">
      <c r="A48" s="222"/>
      <c r="B48" s="223"/>
      <c r="C48" s="222"/>
      <c r="D48" s="223"/>
      <c r="E48" s="220"/>
      <c r="F48" s="222"/>
      <c r="G48" s="223">
        <v>100</v>
      </c>
      <c r="H48" s="316">
        <v>2</v>
      </c>
      <c r="I48" s="316">
        <v>2</v>
      </c>
      <c r="J48" s="243">
        <v>1</v>
      </c>
      <c r="K48" s="316">
        <v>7</v>
      </c>
      <c r="L48" s="243">
        <v>0</v>
      </c>
      <c r="M48" s="316">
        <v>1</v>
      </c>
      <c r="N48" s="243" t="s">
        <v>127</v>
      </c>
      <c r="O48" s="242"/>
      <c r="P48" s="241">
        <v>8232</v>
      </c>
      <c r="Q48" s="242"/>
      <c r="R48" s="241"/>
    </row>
    <row r="49" spans="1:18" ht="23.25">
      <c r="A49" s="222"/>
      <c r="B49" s="223"/>
      <c r="C49" s="222"/>
      <c r="D49" s="223"/>
      <c r="E49" s="220"/>
      <c r="F49" s="222"/>
      <c r="G49" s="223">
        <v>100</v>
      </c>
      <c r="H49" s="316">
        <v>2</v>
      </c>
      <c r="I49" s="316">
        <v>2</v>
      </c>
      <c r="J49" s="243">
        <v>1</v>
      </c>
      <c r="K49" s="316">
        <v>8</v>
      </c>
      <c r="L49" s="243">
        <v>0</v>
      </c>
      <c r="M49" s="316">
        <v>1</v>
      </c>
      <c r="N49" s="243" t="s">
        <v>128</v>
      </c>
      <c r="O49" s="242"/>
      <c r="P49" s="241">
        <v>3816</v>
      </c>
      <c r="Q49" s="242"/>
      <c r="R49" s="241"/>
    </row>
    <row r="50" spans="1:18" ht="23.25">
      <c r="A50" s="222"/>
      <c r="B50" s="223"/>
      <c r="C50" s="222"/>
      <c r="D50" s="223"/>
      <c r="E50" s="220"/>
      <c r="F50" s="222"/>
      <c r="G50" s="223"/>
      <c r="H50" s="316"/>
      <c r="I50" s="316"/>
      <c r="J50" s="243"/>
      <c r="K50" s="316"/>
      <c r="L50" s="243"/>
      <c r="M50" s="316"/>
      <c r="N50" s="243"/>
      <c r="O50" s="242"/>
      <c r="P50" s="241"/>
      <c r="Q50" s="242"/>
      <c r="R50" s="241"/>
    </row>
    <row r="51" spans="1:18" ht="23.25">
      <c r="A51" s="222"/>
      <c r="B51" s="223"/>
      <c r="C51" s="222"/>
      <c r="D51" s="223"/>
      <c r="E51" s="220"/>
      <c r="F51" s="222"/>
      <c r="G51" s="223"/>
      <c r="H51" s="316"/>
      <c r="I51" s="316"/>
      <c r="J51" s="243"/>
      <c r="K51" s="316"/>
      <c r="L51" s="243"/>
      <c r="M51" s="316"/>
      <c r="N51" s="243"/>
      <c r="O51" s="242"/>
      <c r="P51" s="241"/>
      <c r="Q51" s="242"/>
      <c r="R51" s="241"/>
    </row>
    <row r="52" spans="1:18" ht="23.25">
      <c r="A52" s="222"/>
      <c r="B52" s="223"/>
      <c r="C52" s="222"/>
      <c r="D52" s="223"/>
      <c r="E52" s="220"/>
      <c r="F52" s="222"/>
      <c r="G52" s="223"/>
      <c r="H52" s="318">
        <v>2</v>
      </c>
      <c r="I52" s="318">
        <v>2</v>
      </c>
      <c r="J52" s="289">
        <v>4</v>
      </c>
      <c r="K52" s="318"/>
      <c r="L52" s="243"/>
      <c r="M52" s="316"/>
      <c r="N52" s="321" t="s">
        <v>191</v>
      </c>
      <c r="O52" s="242"/>
      <c r="P52" s="341">
        <f>+P53+P54</f>
        <v>20638.79</v>
      </c>
      <c r="Q52" s="317">
        <f>+Q53+Q54</f>
        <v>20638.79</v>
      </c>
      <c r="R52" s="341"/>
    </row>
    <row r="53" spans="1:18" ht="23.25">
      <c r="A53" s="222"/>
      <c r="B53" s="223"/>
      <c r="C53" s="222"/>
      <c r="D53" s="223"/>
      <c r="E53" s="220"/>
      <c r="F53" s="222"/>
      <c r="G53" s="223"/>
      <c r="H53" s="316">
        <v>2</v>
      </c>
      <c r="I53" s="316">
        <v>2</v>
      </c>
      <c r="J53" s="243">
        <v>4</v>
      </c>
      <c r="K53" s="316">
        <v>2</v>
      </c>
      <c r="L53" s="243">
        <v>0</v>
      </c>
      <c r="M53" s="316">
        <v>1</v>
      </c>
      <c r="N53" s="243" t="s">
        <v>221</v>
      </c>
      <c r="O53" s="242"/>
      <c r="P53" s="241">
        <f>12672.53-2033.74</f>
        <v>10638.79</v>
      </c>
      <c r="Q53" s="242">
        <f>12672.53-2033.74</f>
        <v>10638.79</v>
      </c>
      <c r="R53" s="241"/>
    </row>
    <row r="54" spans="1:18" ht="23.25">
      <c r="A54" s="222"/>
      <c r="B54" s="223"/>
      <c r="C54" s="222"/>
      <c r="D54" s="223"/>
      <c r="E54" s="220"/>
      <c r="F54" s="222"/>
      <c r="G54" s="223"/>
      <c r="H54" s="316">
        <v>2</v>
      </c>
      <c r="I54" s="316">
        <v>2</v>
      </c>
      <c r="J54" s="243">
        <v>4</v>
      </c>
      <c r="K54" s="316">
        <v>3</v>
      </c>
      <c r="L54" s="243">
        <v>0</v>
      </c>
      <c r="M54" s="316">
        <v>1</v>
      </c>
      <c r="N54" s="319" t="s">
        <v>222</v>
      </c>
      <c r="O54" s="242"/>
      <c r="P54" s="241">
        <f>10000</f>
        <v>10000</v>
      </c>
      <c r="Q54" s="242">
        <f>10000</f>
        <v>10000</v>
      </c>
      <c r="R54" s="241"/>
    </row>
    <row r="55" spans="1:18" ht="23.25">
      <c r="A55" s="222"/>
      <c r="B55" s="223"/>
      <c r="C55" s="222"/>
      <c r="D55" s="223"/>
      <c r="E55" s="220"/>
      <c r="F55" s="222"/>
      <c r="G55" s="223"/>
      <c r="H55" s="316"/>
      <c r="I55" s="316"/>
      <c r="J55" s="243"/>
      <c r="K55" s="316"/>
      <c r="L55" s="243"/>
      <c r="M55" s="316"/>
      <c r="N55" s="243"/>
      <c r="O55" s="242"/>
      <c r="P55" s="241"/>
      <c r="Q55" s="242"/>
      <c r="R55" s="241"/>
    </row>
    <row r="56" spans="1:18" ht="23.25">
      <c r="A56" s="222"/>
      <c r="B56" s="223"/>
      <c r="C56" s="222"/>
      <c r="D56" s="223"/>
      <c r="E56" s="220"/>
      <c r="F56" s="222"/>
      <c r="G56" s="223"/>
      <c r="H56" s="316"/>
      <c r="I56" s="316"/>
      <c r="J56" s="243"/>
      <c r="K56" s="316"/>
      <c r="L56" s="243"/>
      <c r="M56" s="316"/>
      <c r="N56" s="243"/>
      <c r="O56" s="242"/>
      <c r="P56" s="241"/>
      <c r="Q56" s="242"/>
      <c r="R56" s="241"/>
    </row>
    <row r="57" spans="1:18" ht="23.25">
      <c r="A57" s="222"/>
      <c r="B57" s="181" t="s">
        <v>132</v>
      </c>
      <c r="C57" s="221" t="s">
        <v>132</v>
      </c>
      <c r="D57" s="181"/>
      <c r="E57" s="193" t="s">
        <v>131</v>
      </c>
      <c r="F57" s="221" t="s">
        <v>133</v>
      </c>
      <c r="G57" s="223"/>
      <c r="H57" s="318">
        <v>2</v>
      </c>
      <c r="I57" s="318">
        <v>2</v>
      </c>
      <c r="J57" s="289">
        <v>6</v>
      </c>
      <c r="K57" s="318"/>
      <c r="L57" s="289"/>
      <c r="M57" s="318"/>
      <c r="N57" s="289" t="s">
        <v>122</v>
      </c>
      <c r="O57" s="242"/>
      <c r="P57" s="341">
        <f>+P58+P59+P60</f>
        <v>363482.68</v>
      </c>
      <c r="Q57" s="317">
        <f>+Q58+Q59+Q60</f>
        <v>70074.18</v>
      </c>
      <c r="R57" s="341"/>
    </row>
    <row r="58" spans="1:18" ht="23.25">
      <c r="A58" s="222"/>
      <c r="B58" s="181"/>
      <c r="C58" s="221"/>
      <c r="D58" s="181"/>
      <c r="E58" s="193"/>
      <c r="F58" s="221"/>
      <c r="G58" s="223">
        <v>9995</v>
      </c>
      <c r="H58" s="316">
        <v>2</v>
      </c>
      <c r="I58" s="316">
        <v>2</v>
      </c>
      <c r="J58" s="243">
        <v>6</v>
      </c>
      <c r="K58" s="316">
        <v>1</v>
      </c>
      <c r="L58" s="243">
        <v>0</v>
      </c>
      <c r="M58" s="316">
        <v>1</v>
      </c>
      <c r="N58" s="243" t="s">
        <v>175</v>
      </c>
      <c r="O58" s="242"/>
      <c r="P58" s="241">
        <v>2175</v>
      </c>
      <c r="Q58" s="242">
        <v>2175</v>
      </c>
      <c r="R58" s="241"/>
    </row>
    <row r="59" spans="1:18" ht="23.25">
      <c r="A59" s="222"/>
      <c r="B59" s="181"/>
      <c r="C59" s="221"/>
      <c r="D59" s="181"/>
      <c r="E59" s="193"/>
      <c r="F59" s="221"/>
      <c r="G59" s="223">
        <v>9995</v>
      </c>
      <c r="H59" s="316">
        <v>2</v>
      </c>
      <c r="I59" s="316">
        <v>2</v>
      </c>
      <c r="J59" s="243">
        <v>6</v>
      </c>
      <c r="K59" s="316">
        <v>2</v>
      </c>
      <c r="L59" s="243">
        <v>0</v>
      </c>
      <c r="M59" s="316">
        <v>1</v>
      </c>
      <c r="N59" s="243" t="s">
        <v>176</v>
      </c>
      <c r="O59" s="242"/>
      <c r="P59" s="241">
        <v>30510.64</v>
      </c>
      <c r="Q59" s="242">
        <v>30510.64</v>
      </c>
      <c r="R59" s="241"/>
    </row>
    <row r="60" spans="1:18" ht="23.25">
      <c r="A60" s="222"/>
      <c r="B60" s="223"/>
      <c r="C60" s="222"/>
      <c r="D60" s="223"/>
      <c r="E60" s="220"/>
      <c r="F60" s="222"/>
      <c r="G60" s="223">
        <v>100</v>
      </c>
      <c r="H60" s="316">
        <v>2</v>
      </c>
      <c r="I60" s="316">
        <v>2</v>
      </c>
      <c r="J60" s="243">
        <v>6</v>
      </c>
      <c r="K60" s="316">
        <v>3</v>
      </c>
      <c r="L60" s="243">
        <v>0</v>
      </c>
      <c r="M60" s="316">
        <v>1</v>
      </c>
      <c r="N60" s="243" t="s">
        <v>123</v>
      </c>
      <c r="O60" s="242"/>
      <c r="P60" s="241">
        <f>29069.6+2682.02+292155.5+6889.92</f>
        <v>330797.04</v>
      </c>
      <c r="Q60" s="242">
        <f>27816.6+2682.02+6889.92</f>
        <v>37388.54</v>
      </c>
      <c r="R60" s="241"/>
    </row>
    <row r="61" spans="1:18" ht="23.25">
      <c r="A61" s="222"/>
      <c r="B61" s="223"/>
      <c r="C61" s="222"/>
      <c r="D61" s="223"/>
      <c r="E61" s="220"/>
      <c r="F61" s="222"/>
      <c r="G61" s="223"/>
      <c r="H61" s="316"/>
      <c r="I61" s="316"/>
      <c r="J61" s="243"/>
      <c r="K61" s="316"/>
      <c r="L61" s="243"/>
      <c r="M61" s="316"/>
      <c r="N61" s="243"/>
      <c r="O61" s="242"/>
      <c r="P61" s="241"/>
      <c r="Q61" s="242"/>
      <c r="R61" s="241"/>
    </row>
    <row r="62" spans="1:18" ht="23.25">
      <c r="A62" s="222"/>
      <c r="B62" s="223"/>
      <c r="C62" s="222"/>
      <c r="D62" s="223"/>
      <c r="E62" s="220"/>
      <c r="F62" s="222"/>
      <c r="G62" s="223"/>
      <c r="H62" s="316"/>
      <c r="I62" s="316"/>
      <c r="J62" s="243"/>
      <c r="K62" s="316"/>
      <c r="L62" s="243"/>
      <c r="M62" s="316"/>
      <c r="N62" s="243"/>
      <c r="O62" s="242"/>
      <c r="P62" s="241"/>
      <c r="Q62" s="242"/>
      <c r="R62" s="241"/>
    </row>
    <row r="63" spans="1:18" ht="23.25">
      <c r="A63" s="222"/>
      <c r="B63" s="223"/>
      <c r="C63" s="222"/>
      <c r="D63" s="223"/>
      <c r="E63" s="220"/>
      <c r="F63" s="222"/>
      <c r="G63" s="223"/>
      <c r="H63" s="318">
        <v>2</v>
      </c>
      <c r="I63" s="318">
        <v>2</v>
      </c>
      <c r="J63" s="289">
        <v>7</v>
      </c>
      <c r="K63" s="318"/>
      <c r="L63" s="243"/>
      <c r="M63" s="316"/>
      <c r="N63" s="289" t="s">
        <v>205</v>
      </c>
      <c r="O63" s="242"/>
      <c r="P63" s="341">
        <f>+P64+P65</f>
        <v>107982.5</v>
      </c>
      <c r="Q63" s="317">
        <f>+Q64</f>
        <v>94833.9</v>
      </c>
      <c r="R63" s="341"/>
    </row>
    <row r="64" spans="1:18" ht="23.25">
      <c r="A64" s="222"/>
      <c r="B64" s="223"/>
      <c r="C64" s="222"/>
      <c r="D64" s="223"/>
      <c r="E64" s="220"/>
      <c r="F64" s="222"/>
      <c r="G64" s="223">
        <v>9995</v>
      </c>
      <c r="H64" s="316">
        <v>2</v>
      </c>
      <c r="I64" s="316">
        <v>2</v>
      </c>
      <c r="J64" s="243">
        <v>7</v>
      </c>
      <c r="K64" s="316">
        <v>2</v>
      </c>
      <c r="L64" s="243">
        <v>0</v>
      </c>
      <c r="M64" s="316">
        <v>1</v>
      </c>
      <c r="N64" s="243" t="s">
        <v>180</v>
      </c>
      <c r="O64" s="242"/>
      <c r="P64" s="241">
        <f>42000+62000</f>
        <v>104000</v>
      </c>
      <c r="Q64" s="242">
        <f>38298.31+56535.59</f>
        <v>94833.9</v>
      </c>
      <c r="R64" s="241"/>
    </row>
    <row r="65" spans="1:18" ht="23.25">
      <c r="A65" s="222"/>
      <c r="B65" s="223"/>
      <c r="C65" s="222"/>
      <c r="D65" s="223"/>
      <c r="E65" s="220"/>
      <c r="F65" s="222"/>
      <c r="G65" s="223">
        <v>9995</v>
      </c>
      <c r="H65" s="316">
        <v>2</v>
      </c>
      <c r="I65" s="316">
        <v>2</v>
      </c>
      <c r="J65" s="243">
        <v>7</v>
      </c>
      <c r="K65" s="316">
        <v>2</v>
      </c>
      <c r="L65" s="243">
        <v>0</v>
      </c>
      <c r="M65" s="316">
        <v>6</v>
      </c>
      <c r="N65" s="243" t="s">
        <v>189</v>
      </c>
      <c r="O65" s="242"/>
      <c r="P65" s="241">
        <v>3982.5</v>
      </c>
      <c r="Q65" s="242"/>
      <c r="R65" s="241"/>
    </row>
    <row r="66" spans="1:18" ht="23.25">
      <c r="A66" s="222"/>
      <c r="B66" s="223"/>
      <c r="C66" s="222"/>
      <c r="D66" s="223"/>
      <c r="E66" s="220"/>
      <c r="F66" s="222"/>
      <c r="G66" s="223"/>
      <c r="H66" s="316"/>
      <c r="I66" s="316"/>
      <c r="J66" s="243"/>
      <c r="K66" s="316"/>
      <c r="L66" s="243"/>
      <c r="M66" s="316"/>
      <c r="N66" s="243"/>
      <c r="O66" s="242"/>
      <c r="P66" s="241"/>
      <c r="Q66" s="242"/>
      <c r="R66" s="241"/>
    </row>
    <row r="67" spans="1:18" ht="23.25">
      <c r="A67" s="222"/>
      <c r="B67" s="223"/>
      <c r="C67" s="222"/>
      <c r="D67" s="223"/>
      <c r="E67" s="220"/>
      <c r="F67" s="222"/>
      <c r="G67" s="223"/>
      <c r="H67" s="316"/>
      <c r="I67" s="316"/>
      <c r="J67" s="243"/>
      <c r="K67" s="316"/>
      <c r="L67" s="243"/>
      <c r="M67" s="316"/>
      <c r="N67" s="243"/>
      <c r="O67" s="242"/>
      <c r="P67" s="241"/>
      <c r="Q67" s="242"/>
      <c r="R67" s="241"/>
    </row>
    <row r="68" spans="1:18" ht="23.25">
      <c r="A68" s="222"/>
      <c r="B68" s="181"/>
      <c r="C68" s="221"/>
      <c r="D68" s="181"/>
      <c r="E68" s="193"/>
      <c r="F68" s="221"/>
      <c r="G68" s="223"/>
      <c r="H68" s="318">
        <v>2</v>
      </c>
      <c r="I68" s="318">
        <v>2</v>
      </c>
      <c r="J68" s="289">
        <v>8</v>
      </c>
      <c r="K68" s="318"/>
      <c r="L68" s="289"/>
      <c r="M68" s="318"/>
      <c r="N68" s="343" t="s">
        <v>121</v>
      </c>
      <c r="O68" s="242"/>
      <c r="P68" s="341">
        <f>+P69+P70+P71+P72</f>
        <v>982298.97</v>
      </c>
      <c r="Q68" s="317">
        <f>+Q69+Q70+Q71+Q72</f>
        <v>982298.97</v>
      </c>
      <c r="R68" s="341"/>
    </row>
    <row r="69" spans="1:18" ht="23.25">
      <c r="A69" s="222"/>
      <c r="B69" s="181"/>
      <c r="C69" s="221"/>
      <c r="D69" s="181"/>
      <c r="E69" s="193"/>
      <c r="F69" s="221"/>
      <c r="G69" s="223">
        <v>9995</v>
      </c>
      <c r="H69" s="316">
        <v>2</v>
      </c>
      <c r="I69" s="316">
        <v>2</v>
      </c>
      <c r="J69" s="243">
        <v>8</v>
      </c>
      <c r="K69" s="316">
        <v>2</v>
      </c>
      <c r="L69" s="243">
        <v>0</v>
      </c>
      <c r="M69" s="316">
        <v>1</v>
      </c>
      <c r="N69" s="344" t="s">
        <v>138</v>
      </c>
      <c r="O69" s="242"/>
      <c r="P69" s="241">
        <v>6395.77</v>
      </c>
      <c r="Q69" s="242">
        <v>6395.77</v>
      </c>
      <c r="R69" s="241"/>
    </row>
    <row r="70" spans="1:18" ht="23.25">
      <c r="A70" s="222"/>
      <c r="B70" s="181"/>
      <c r="C70" s="221"/>
      <c r="D70" s="181"/>
      <c r="E70" s="193"/>
      <c r="F70" s="221"/>
      <c r="G70" s="223">
        <v>9995</v>
      </c>
      <c r="H70" s="316">
        <v>2</v>
      </c>
      <c r="I70" s="316">
        <v>2</v>
      </c>
      <c r="J70" s="243">
        <v>8</v>
      </c>
      <c r="K70" s="316">
        <v>4</v>
      </c>
      <c r="L70" s="243">
        <v>0</v>
      </c>
      <c r="M70" s="316">
        <v>1</v>
      </c>
      <c r="N70" s="344" t="s">
        <v>198</v>
      </c>
      <c r="O70" s="242"/>
      <c r="P70" s="241">
        <v>1500</v>
      </c>
      <c r="Q70" s="242">
        <v>1500</v>
      </c>
      <c r="R70" s="241"/>
    </row>
    <row r="71" spans="1:18" ht="23.25">
      <c r="A71" s="222"/>
      <c r="B71" s="181"/>
      <c r="C71" s="221"/>
      <c r="D71" s="181"/>
      <c r="E71" s="193"/>
      <c r="F71" s="221"/>
      <c r="G71" s="223"/>
      <c r="H71" s="316">
        <v>2</v>
      </c>
      <c r="I71" s="316">
        <v>2</v>
      </c>
      <c r="J71" s="243">
        <v>8</v>
      </c>
      <c r="K71" s="316">
        <v>6</v>
      </c>
      <c r="L71" s="243">
        <v>0</v>
      </c>
      <c r="M71" s="316">
        <v>1</v>
      </c>
      <c r="N71" s="344" t="s">
        <v>224</v>
      </c>
      <c r="O71" s="242"/>
      <c r="P71" s="241">
        <v>970052</v>
      </c>
      <c r="Q71" s="242">
        <v>970052</v>
      </c>
      <c r="R71" s="241"/>
    </row>
    <row r="72" spans="1:18" ht="24" thickBot="1">
      <c r="A72" s="225"/>
      <c r="B72" s="296"/>
      <c r="C72" s="378"/>
      <c r="D72" s="296"/>
      <c r="E72" s="295"/>
      <c r="F72" s="378"/>
      <c r="G72" s="226"/>
      <c r="H72" s="323">
        <v>2</v>
      </c>
      <c r="I72" s="323">
        <v>2</v>
      </c>
      <c r="J72" s="233">
        <v>8</v>
      </c>
      <c r="K72" s="323">
        <v>8</v>
      </c>
      <c r="L72" s="233">
        <v>0</v>
      </c>
      <c r="M72" s="323">
        <v>1</v>
      </c>
      <c r="N72" s="379" t="s">
        <v>213</v>
      </c>
      <c r="O72" s="353"/>
      <c r="P72" s="354">
        <v>4351.2</v>
      </c>
      <c r="Q72" s="353">
        <v>4351.2</v>
      </c>
      <c r="R72" s="241"/>
    </row>
    <row r="73" spans="1:18" ht="23.25">
      <c r="A73" s="223"/>
      <c r="B73" s="181"/>
      <c r="C73" s="181"/>
      <c r="D73" s="181"/>
      <c r="E73" s="181"/>
      <c r="F73" s="181"/>
      <c r="G73" s="223"/>
      <c r="H73" s="243"/>
      <c r="I73" s="243"/>
      <c r="J73" s="243"/>
      <c r="K73" s="243"/>
      <c r="L73" s="243"/>
      <c r="M73" s="243"/>
      <c r="N73" s="344"/>
      <c r="O73" s="241"/>
      <c r="P73" s="241"/>
      <c r="Q73" s="241"/>
      <c r="R73" s="241"/>
    </row>
    <row r="74" spans="1:18" ht="23.25">
      <c r="A74" s="223"/>
      <c r="B74" s="223"/>
      <c r="C74" s="223"/>
      <c r="D74" s="223"/>
      <c r="E74" s="223"/>
      <c r="F74" s="223"/>
      <c r="G74" s="223"/>
      <c r="H74" s="243"/>
      <c r="I74" s="243"/>
      <c r="J74" s="243"/>
      <c r="K74" s="243"/>
      <c r="L74" s="243"/>
      <c r="M74" s="243"/>
      <c r="N74" s="344"/>
      <c r="O74" s="241"/>
      <c r="P74" s="241"/>
      <c r="Q74" s="241"/>
      <c r="R74" s="241"/>
    </row>
    <row r="75" spans="1:18" ht="23.25">
      <c r="A75" s="223"/>
      <c r="B75" s="223"/>
      <c r="C75" s="223"/>
      <c r="D75" s="223"/>
      <c r="E75" s="223"/>
      <c r="F75" s="223"/>
      <c r="G75" s="223"/>
      <c r="H75" s="243"/>
      <c r="I75" s="243"/>
      <c r="J75" s="243"/>
      <c r="K75" s="243"/>
      <c r="L75" s="243"/>
      <c r="M75" s="243"/>
      <c r="N75" s="344"/>
      <c r="O75" s="241"/>
      <c r="P75" s="241"/>
      <c r="Q75" s="241"/>
      <c r="R75" s="241"/>
    </row>
    <row r="76" spans="1:18" ht="23.25">
      <c r="A76" s="223"/>
      <c r="B76" s="223"/>
      <c r="C76" s="223"/>
      <c r="D76" s="223"/>
      <c r="E76" s="223"/>
      <c r="F76" s="223"/>
      <c r="G76" s="223"/>
      <c r="H76" s="243"/>
      <c r="I76" s="243"/>
      <c r="J76" s="243"/>
      <c r="K76" s="243"/>
      <c r="L76" s="243"/>
      <c r="M76" s="243"/>
      <c r="N76" s="344"/>
      <c r="O76" s="241"/>
      <c r="P76" s="241"/>
      <c r="Q76" s="241"/>
      <c r="R76" s="241"/>
    </row>
    <row r="77" spans="1:18" ht="23.25">
      <c r="A77" s="223"/>
      <c r="B77" s="223"/>
      <c r="C77" s="223"/>
      <c r="D77" s="223"/>
      <c r="E77" s="223"/>
      <c r="F77" s="223"/>
      <c r="G77" s="223"/>
      <c r="H77" s="243"/>
      <c r="I77" s="243"/>
      <c r="J77" s="243"/>
      <c r="K77" s="243"/>
      <c r="L77" s="243"/>
      <c r="M77" s="243"/>
      <c r="N77" s="344"/>
      <c r="O77" s="241"/>
      <c r="P77" s="241"/>
      <c r="Q77" s="241"/>
      <c r="R77" s="241"/>
    </row>
    <row r="78" spans="1:18" ht="23.25">
      <c r="A78" s="223"/>
      <c r="B78" s="223"/>
      <c r="C78" s="223"/>
      <c r="D78" s="223"/>
      <c r="E78" s="223"/>
      <c r="F78" s="223"/>
      <c r="G78" s="223"/>
      <c r="H78" s="243"/>
      <c r="I78" s="243"/>
      <c r="J78" s="243"/>
      <c r="K78" s="243"/>
      <c r="L78" s="243"/>
      <c r="M78" s="243"/>
      <c r="N78" s="344"/>
      <c r="O78" s="241"/>
      <c r="P78" s="241"/>
      <c r="Q78" s="241"/>
      <c r="R78" s="241"/>
    </row>
    <row r="79" spans="1:18" ht="23.25">
      <c r="A79" s="223"/>
      <c r="B79" s="223"/>
      <c r="C79" s="223"/>
      <c r="D79" s="223"/>
      <c r="E79" s="223"/>
      <c r="F79" s="223"/>
      <c r="G79" s="223"/>
      <c r="H79" s="243"/>
      <c r="I79" s="243"/>
      <c r="J79" s="243"/>
      <c r="K79" s="243"/>
      <c r="L79" s="243"/>
      <c r="M79" s="243"/>
      <c r="N79" s="344"/>
      <c r="O79" s="241"/>
      <c r="P79" s="241"/>
      <c r="Q79" s="241"/>
      <c r="R79" s="241"/>
    </row>
    <row r="80" spans="1:18" ht="23.25">
      <c r="A80" s="223"/>
      <c r="B80" s="223"/>
      <c r="C80" s="223"/>
      <c r="D80" s="223"/>
      <c r="E80" s="223"/>
      <c r="F80" s="223"/>
      <c r="G80" s="223"/>
      <c r="H80" s="243"/>
      <c r="I80" s="243"/>
      <c r="J80" s="243"/>
      <c r="K80" s="243"/>
      <c r="L80" s="243"/>
      <c r="M80" s="243"/>
      <c r="N80" s="344"/>
      <c r="O80" s="241"/>
      <c r="P80" s="241"/>
      <c r="Q80" s="241"/>
      <c r="R80" s="241"/>
    </row>
    <row r="81" spans="1:18" ht="23.25">
      <c r="A81" s="223"/>
      <c r="B81" s="223"/>
      <c r="C81" s="223"/>
      <c r="D81" s="223"/>
      <c r="E81" s="223"/>
      <c r="F81" s="223"/>
      <c r="G81" s="223"/>
      <c r="H81" s="243"/>
      <c r="I81" s="243"/>
      <c r="J81" s="243"/>
      <c r="K81" s="243"/>
      <c r="L81" s="243"/>
      <c r="M81" s="243"/>
      <c r="N81" s="344"/>
      <c r="O81" s="241"/>
      <c r="P81" s="241"/>
      <c r="Q81" s="241"/>
      <c r="R81" s="241"/>
    </row>
    <row r="82" spans="1:18" ht="23.25">
      <c r="A82" s="223"/>
      <c r="B82" s="223"/>
      <c r="C82" s="223"/>
      <c r="D82" s="223"/>
      <c r="E82" s="223"/>
      <c r="F82" s="223"/>
      <c r="G82" s="223"/>
      <c r="H82" s="243"/>
      <c r="I82" s="243"/>
      <c r="J82" s="243"/>
      <c r="K82" s="243"/>
      <c r="L82" s="243"/>
      <c r="M82" s="243"/>
      <c r="N82" s="344"/>
      <c r="O82" s="241"/>
      <c r="P82" s="241"/>
      <c r="Q82" s="241"/>
      <c r="R82" s="241"/>
    </row>
    <row r="83" spans="1:18" ht="23.25">
      <c r="A83" s="223"/>
      <c r="B83" s="223"/>
      <c r="C83" s="223"/>
      <c r="D83" s="223"/>
      <c r="E83" s="223"/>
      <c r="F83" s="223"/>
      <c r="G83" s="223"/>
      <c r="H83" s="243"/>
      <c r="I83" s="243"/>
      <c r="J83" s="243"/>
      <c r="K83" s="243"/>
      <c r="L83" s="243"/>
      <c r="M83" s="243"/>
      <c r="N83" s="344"/>
      <c r="O83" s="241"/>
      <c r="P83" s="241"/>
      <c r="Q83" s="241"/>
      <c r="R83" s="241"/>
    </row>
    <row r="84" spans="1:18" ht="23.25">
      <c r="A84" s="223"/>
      <c r="B84" s="223"/>
      <c r="C84" s="223"/>
      <c r="D84" s="223"/>
      <c r="E84" s="223"/>
      <c r="F84" s="223"/>
      <c r="G84" s="223"/>
      <c r="H84" s="243"/>
      <c r="I84" s="243"/>
      <c r="J84" s="243"/>
      <c r="K84" s="243"/>
      <c r="L84" s="243"/>
      <c r="M84" s="243"/>
      <c r="N84" s="344"/>
      <c r="O84" s="241"/>
      <c r="P84" s="241"/>
      <c r="Q84" s="241"/>
      <c r="R84" s="241"/>
    </row>
    <row r="85" spans="1:18" ht="23.25">
      <c r="A85" s="223"/>
      <c r="B85" s="223"/>
      <c r="C85" s="223"/>
      <c r="D85" s="223"/>
      <c r="E85" s="223"/>
      <c r="F85" s="223"/>
      <c r="G85" s="223"/>
      <c r="H85" s="243"/>
      <c r="I85" s="243"/>
      <c r="J85" s="243"/>
      <c r="K85" s="243"/>
      <c r="L85" s="243"/>
      <c r="M85" s="243"/>
      <c r="N85" s="344"/>
      <c r="O85" s="241"/>
      <c r="P85" s="241"/>
      <c r="Q85" s="241"/>
      <c r="R85" s="241"/>
    </row>
    <row r="86" spans="1:18" ht="23.25">
      <c r="A86" s="223"/>
      <c r="B86" s="223"/>
      <c r="C86" s="223"/>
      <c r="D86" s="223"/>
      <c r="E86" s="223"/>
      <c r="F86" s="223"/>
      <c r="G86" s="223"/>
      <c r="H86" s="243"/>
      <c r="I86" s="243"/>
      <c r="J86" s="243"/>
      <c r="K86" s="243"/>
      <c r="L86" s="243"/>
      <c r="M86" s="243"/>
      <c r="N86" s="344"/>
      <c r="O86" s="241"/>
      <c r="P86" s="241"/>
      <c r="Q86" s="241"/>
      <c r="R86" s="241"/>
    </row>
    <row r="87" spans="1:18" ht="23.25">
      <c r="A87" s="223"/>
      <c r="B87" s="223"/>
      <c r="C87" s="223"/>
      <c r="D87" s="223"/>
      <c r="E87" s="223"/>
      <c r="F87" s="223"/>
      <c r="G87" s="223"/>
      <c r="H87" s="243"/>
      <c r="I87" s="243"/>
      <c r="J87" s="243"/>
      <c r="K87" s="243"/>
      <c r="L87" s="243"/>
      <c r="M87" s="243"/>
      <c r="N87" s="344"/>
      <c r="O87" s="241"/>
      <c r="P87" s="241"/>
      <c r="Q87" s="241"/>
      <c r="R87" s="241"/>
    </row>
    <row r="88" spans="1:18" ht="23.25">
      <c r="A88" s="223"/>
      <c r="B88" s="223"/>
      <c r="C88" s="223"/>
      <c r="D88" s="223"/>
      <c r="E88" s="223"/>
      <c r="F88" s="223"/>
      <c r="G88" s="223"/>
      <c r="H88" s="243"/>
      <c r="I88" s="243"/>
      <c r="J88" s="243"/>
      <c r="K88" s="243"/>
      <c r="L88" s="243"/>
      <c r="M88" s="243"/>
      <c r="N88" s="344"/>
      <c r="O88" s="241"/>
      <c r="P88" s="241"/>
      <c r="Q88" s="241"/>
      <c r="R88" s="241"/>
    </row>
    <row r="89" spans="1:18" ht="23.25">
      <c r="A89" s="223"/>
      <c r="B89" s="223"/>
      <c r="C89" s="223"/>
      <c r="D89" s="223"/>
      <c r="E89" s="223"/>
      <c r="F89" s="223"/>
      <c r="G89" s="223"/>
      <c r="H89" s="243"/>
      <c r="I89" s="243"/>
      <c r="J89" s="243"/>
      <c r="K89" s="243"/>
      <c r="L89" s="243"/>
      <c r="M89" s="243"/>
      <c r="N89" s="344"/>
      <c r="O89" s="241"/>
      <c r="P89" s="241"/>
      <c r="Q89" s="241"/>
      <c r="R89" s="241"/>
    </row>
    <row r="90" spans="1:18" ht="23.25">
      <c r="A90" s="223"/>
      <c r="B90" s="223"/>
      <c r="C90" s="223"/>
      <c r="D90" s="223"/>
      <c r="E90" s="223"/>
      <c r="F90" s="223"/>
      <c r="G90" s="223"/>
      <c r="H90" s="243"/>
      <c r="I90" s="243"/>
      <c r="J90" s="243"/>
      <c r="K90" s="243"/>
      <c r="L90" s="243"/>
      <c r="M90" s="243"/>
      <c r="N90" s="344"/>
      <c r="O90" s="241"/>
      <c r="P90" s="241"/>
      <c r="Q90" s="241"/>
      <c r="R90" s="241"/>
    </row>
    <row r="91" spans="1:18" ht="23.25">
      <c r="A91" s="223"/>
      <c r="B91" s="223"/>
      <c r="C91" s="223"/>
      <c r="D91" s="223"/>
      <c r="E91" s="223"/>
      <c r="F91" s="223"/>
      <c r="G91" s="223"/>
      <c r="H91" s="243"/>
      <c r="I91" s="243"/>
      <c r="J91" s="243"/>
      <c r="K91" s="243"/>
      <c r="L91" s="243"/>
      <c r="M91" s="243"/>
      <c r="N91" s="344"/>
      <c r="O91" s="241"/>
      <c r="P91" s="241"/>
      <c r="Q91" s="241"/>
      <c r="R91" s="241"/>
    </row>
    <row r="92" spans="1:18" ht="23.25">
      <c r="A92" s="223"/>
      <c r="B92" s="223"/>
      <c r="C92" s="223"/>
      <c r="D92" s="223"/>
      <c r="E92" s="223"/>
      <c r="F92" s="223"/>
      <c r="G92" s="223"/>
      <c r="H92" s="243"/>
      <c r="I92" s="243"/>
      <c r="J92" s="243"/>
      <c r="K92" s="243"/>
      <c r="L92" s="243"/>
      <c r="M92" s="243"/>
      <c r="N92" s="344"/>
      <c r="O92" s="241"/>
      <c r="P92" s="241"/>
      <c r="Q92" s="241"/>
      <c r="R92" s="241"/>
    </row>
    <row r="93" spans="1:18" ht="23.25">
      <c r="A93" s="223"/>
      <c r="B93" s="223"/>
      <c r="C93" s="223"/>
      <c r="D93" s="223"/>
      <c r="E93" s="223"/>
      <c r="F93" s="223"/>
      <c r="G93" s="223"/>
      <c r="H93" s="243"/>
      <c r="I93" s="243"/>
      <c r="J93" s="243"/>
      <c r="K93" s="243"/>
      <c r="L93" s="243"/>
      <c r="M93" s="243"/>
      <c r="N93" s="344"/>
      <c r="O93" s="241"/>
      <c r="P93" s="241"/>
      <c r="Q93" s="241"/>
      <c r="R93" s="241"/>
    </row>
    <row r="94" spans="1:18" ht="23.25">
      <c r="A94" s="223"/>
      <c r="B94" s="223"/>
      <c r="C94" s="223"/>
      <c r="D94" s="223"/>
      <c r="E94" s="223"/>
      <c r="F94" s="223"/>
      <c r="G94" s="223"/>
      <c r="H94" s="243"/>
      <c r="I94" s="243"/>
      <c r="J94" s="243"/>
      <c r="K94" s="243"/>
      <c r="L94" s="243"/>
      <c r="M94" s="243"/>
      <c r="N94" s="344"/>
      <c r="O94" s="241"/>
      <c r="P94" s="241"/>
      <c r="Q94" s="241"/>
      <c r="R94" s="241"/>
    </row>
    <row r="95" spans="1:18" ht="23.25">
      <c r="A95" s="223"/>
      <c r="B95" s="223"/>
      <c r="C95" s="223"/>
      <c r="D95" s="223"/>
      <c r="E95" s="223"/>
      <c r="F95" s="223"/>
      <c r="G95" s="223"/>
      <c r="H95" s="243"/>
      <c r="I95" s="243"/>
      <c r="J95" s="243"/>
      <c r="K95" s="243"/>
      <c r="L95" s="243"/>
      <c r="M95" s="243"/>
      <c r="N95" s="344"/>
      <c r="O95" s="241"/>
      <c r="P95" s="241"/>
      <c r="Q95" s="241"/>
      <c r="R95" s="241"/>
    </row>
    <row r="96" spans="1:18" ht="23.25">
      <c r="A96" s="223"/>
      <c r="B96" s="223"/>
      <c r="C96" s="223"/>
      <c r="D96" s="223"/>
      <c r="E96" s="223"/>
      <c r="F96" s="223"/>
      <c r="G96" s="223"/>
      <c r="H96" s="243"/>
      <c r="I96" s="243"/>
      <c r="J96" s="243"/>
      <c r="K96" s="243"/>
      <c r="L96" s="243"/>
      <c r="M96" s="243"/>
      <c r="N96" s="344"/>
      <c r="O96" s="241"/>
      <c r="P96" s="241"/>
      <c r="Q96" s="241"/>
      <c r="R96" s="241"/>
    </row>
    <row r="97" spans="1:18" ht="24" thickBot="1">
      <c r="A97" s="223"/>
      <c r="B97" s="223"/>
      <c r="C97" s="223"/>
      <c r="D97" s="223"/>
      <c r="E97" s="223"/>
      <c r="F97" s="223"/>
      <c r="G97" s="223"/>
      <c r="H97" s="243"/>
      <c r="I97" s="243"/>
      <c r="J97" s="243"/>
      <c r="K97" s="243"/>
      <c r="L97" s="243"/>
      <c r="M97" s="243"/>
      <c r="N97" s="344"/>
      <c r="O97" s="241"/>
      <c r="P97" s="241"/>
      <c r="Q97" s="241"/>
      <c r="R97" s="241"/>
    </row>
    <row r="98" spans="1:18" ht="23.25">
      <c r="A98" s="388"/>
      <c r="B98" s="337" t="s">
        <v>132</v>
      </c>
      <c r="C98" s="338" t="s">
        <v>132</v>
      </c>
      <c r="D98" s="337"/>
      <c r="E98" s="338" t="s">
        <v>131</v>
      </c>
      <c r="F98" s="337" t="s">
        <v>133</v>
      </c>
      <c r="G98" s="310"/>
      <c r="H98" s="380">
        <v>2</v>
      </c>
      <c r="I98" s="387">
        <v>3</v>
      </c>
      <c r="J98" s="380"/>
      <c r="K98" s="381"/>
      <c r="L98" s="380"/>
      <c r="M98" s="381"/>
      <c r="N98" s="380" t="s">
        <v>114</v>
      </c>
      <c r="O98" s="405">
        <f>+P98-Q98</f>
        <v>349541.5</v>
      </c>
      <c r="P98" s="232">
        <f>+P101+P106+P110+P114+P118+P122</f>
        <v>463574</v>
      </c>
      <c r="Q98" s="406">
        <f>+Q101+Q106+Q110+Q114+Q118+Q122</f>
        <v>114032.5</v>
      </c>
      <c r="R98" s="341"/>
    </row>
    <row r="99" spans="1:18" ht="23.25">
      <c r="A99" s="220"/>
      <c r="B99" s="221"/>
      <c r="C99" s="181"/>
      <c r="D99" s="221"/>
      <c r="E99" s="181"/>
      <c r="F99" s="221"/>
      <c r="G99" s="223"/>
      <c r="H99" s="318"/>
      <c r="I99" s="321"/>
      <c r="J99" s="318"/>
      <c r="K99" s="289"/>
      <c r="L99" s="318"/>
      <c r="M99" s="289"/>
      <c r="N99" s="318"/>
      <c r="O99" s="341"/>
      <c r="P99" s="317"/>
      <c r="Q99" s="322"/>
      <c r="R99" s="341"/>
    </row>
    <row r="100" spans="1:18" ht="23.25">
      <c r="A100" s="220"/>
      <c r="B100" s="222"/>
      <c r="C100" s="223"/>
      <c r="D100" s="222"/>
      <c r="E100" s="223"/>
      <c r="F100" s="222"/>
      <c r="G100" s="223"/>
      <c r="H100" s="318"/>
      <c r="I100" s="321"/>
      <c r="J100" s="318"/>
      <c r="K100" s="289"/>
      <c r="L100" s="318"/>
      <c r="M100" s="289"/>
      <c r="N100" s="318"/>
      <c r="O100" s="241"/>
      <c r="P100" s="242"/>
      <c r="Q100" s="320"/>
      <c r="R100" s="241"/>
    </row>
    <row r="101" spans="1:18" ht="23.25">
      <c r="A101" s="220"/>
      <c r="B101" s="221"/>
      <c r="C101" s="181"/>
      <c r="D101" s="221"/>
      <c r="E101" s="181"/>
      <c r="F101" s="221"/>
      <c r="G101" s="223"/>
      <c r="H101" s="318">
        <v>2</v>
      </c>
      <c r="I101" s="321">
        <v>3</v>
      </c>
      <c r="J101" s="318">
        <v>1</v>
      </c>
      <c r="K101" s="289"/>
      <c r="L101" s="318"/>
      <c r="M101" s="289"/>
      <c r="N101" s="318" t="s">
        <v>115</v>
      </c>
      <c r="O101" s="241"/>
      <c r="P101" s="317">
        <f>+P102+P103</f>
        <v>41679</v>
      </c>
      <c r="Q101" s="322">
        <f>+Q102</f>
        <v>1500</v>
      </c>
      <c r="R101" s="341"/>
    </row>
    <row r="102" spans="1:18" ht="23.25">
      <c r="A102" s="220"/>
      <c r="B102" s="222"/>
      <c r="C102" s="223"/>
      <c r="D102" s="222"/>
      <c r="E102" s="223"/>
      <c r="F102" s="222"/>
      <c r="G102" s="223">
        <v>9995</v>
      </c>
      <c r="H102" s="316">
        <v>2</v>
      </c>
      <c r="I102" s="319">
        <v>3</v>
      </c>
      <c r="J102" s="316">
        <v>1</v>
      </c>
      <c r="K102" s="243">
        <v>1</v>
      </c>
      <c r="L102" s="316">
        <v>0</v>
      </c>
      <c r="M102" s="243">
        <v>1</v>
      </c>
      <c r="N102" s="316" t="s">
        <v>116</v>
      </c>
      <c r="O102" s="241"/>
      <c r="P102" s="242">
        <f>1500+11925</f>
        <v>13425</v>
      </c>
      <c r="Q102" s="320">
        <v>1500</v>
      </c>
      <c r="R102" s="241"/>
    </row>
    <row r="103" spans="1:18" ht="23.25">
      <c r="A103" s="220"/>
      <c r="B103" s="222"/>
      <c r="C103" s="223"/>
      <c r="D103" s="222"/>
      <c r="E103" s="223"/>
      <c r="F103" s="222"/>
      <c r="G103" s="223"/>
      <c r="H103" s="316">
        <v>2</v>
      </c>
      <c r="I103" s="319">
        <v>3</v>
      </c>
      <c r="J103" s="316">
        <v>1</v>
      </c>
      <c r="K103" s="243">
        <v>3</v>
      </c>
      <c r="L103" s="316">
        <v>0</v>
      </c>
      <c r="M103" s="243">
        <v>1</v>
      </c>
      <c r="N103" s="316" t="s">
        <v>247</v>
      </c>
      <c r="O103" s="241"/>
      <c r="P103" s="242">
        <v>28254</v>
      </c>
      <c r="Q103" s="320"/>
      <c r="R103" s="241"/>
    </row>
    <row r="104" spans="1:18" ht="23.25">
      <c r="A104" s="220"/>
      <c r="B104" s="222"/>
      <c r="C104" s="223"/>
      <c r="D104" s="222"/>
      <c r="E104" s="223"/>
      <c r="F104" s="222"/>
      <c r="G104" s="223"/>
      <c r="H104" s="316"/>
      <c r="I104" s="319"/>
      <c r="J104" s="316"/>
      <c r="K104" s="243"/>
      <c r="L104" s="316"/>
      <c r="M104" s="243"/>
      <c r="N104" s="316"/>
      <c r="O104" s="241"/>
      <c r="P104" s="242"/>
      <c r="Q104" s="320"/>
      <c r="R104" s="241"/>
    </row>
    <row r="105" spans="1:18" ht="23.25">
      <c r="A105" s="220"/>
      <c r="B105" s="222"/>
      <c r="C105" s="223"/>
      <c r="D105" s="222"/>
      <c r="E105" s="223"/>
      <c r="F105" s="222"/>
      <c r="G105" s="223"/>
      <c r="H105" s="316"/>
      <c r="I105" s="319"/>
      <c r="J105" s="316"/>
      <c r="K105" s="243"/>
      <c r="L105" s="316"/>
      <c r="M105" s="243"/>
      <c r="N105" s="316"/>
      <c r="O105" s="241"/>
      <c r="P105" s="242"/>
      <c r="Q105" s="320"/>
      <c r="R105" s="241"/>
    </row>
    <row r="106" spans="1:18" ht="23.25">
      <c r="A106" s="220"/>
      <c r="B106" s="222"/>
      <c r="C106" s="223"/>
      <c r="D106" s="222"/>
      <c r="E106" s="223"/>
      <c r="F106" s="222"/>
      <c r="G106" s="223"/>
      <c r="H106" s="318">
        <v>2</v>
      </c>
      <c r="I106" s="321">
        <v>3</v>
      </c>
      <c r="J106" s="318">
        <v>3</v>
      </c>
      <c r="K106" s="243"/>
      <c r="L106" s="316"/>
      <c r="M106" s="243"/>
      <c r="N106" s="318" t="s">
        <v>164</v>
      </c>
      <c r="O106" s="241"/>
      <c r="P106" s="317">
        <f>+P107</f>
        <v>2100</v>
      </c>
      <c r="Q106" s="322">
        <f>+Q107</f>
        <v>2100</v>
      </c>
      <c r="R106" s="341"/>
    </row>
    <row r="107" spans="1:18" ht="23.25">
      <c r="A107" s="220"/>
      <c r="B107" s="222"/>
      <c r="C107" s="223"/>
      <c r="D107" s="222"/>
      <c r="E107" s="223"/>
      <c r="F107" s="222"/>
      <c r="G107" s="223">
        <v>9995</v>
      </c>
      <c r="H107" s="316">
        <v>2</v>
      </c>
      <c r="I107" s="319">
        <v>3</v>
      </c>
      <c r="J107" s="316">
        <v>3</v>
      </c>
      <c r="K107" s="243">
        <v>4</v>
      </c>
      <c r="L107" s="316">
        <v>0</v>
      </c>
      <c r="M107" s="243">
        <v>1</v>
      </c>
      <c r="N107" s="316" t="s">
        <v>165</v>
      </c>
      <c r="O107" s="241"/>
      <c r="P107" s="242">
        <v>2100</v>
      </c>
      <c r="Q107" s="320">
        <v>2100</v>
      </c>
      <c r="R107" s="241"/>
    </row>
    <row r="108" spans="1:18" ht="23.25">
      <c r="A108" s="220"/>
      <c r="B108" s="222"/>
      <c r="C108" s="223"/>
      <c r="D108" s="222"/>
      <c r="E108" s="223"/>
      <c r="F108" s="222"/>
      <c r="G108" s="223"/>
      <c r="H108" s="316"/>
      <c r="I108" s="319"/>
      <c r="J108" s="316"/>
      <c r="K108" s="243"/>
      <c r="L108" s="316"/>
      <c r="M108" s="243"/>
      <c r="N108" s="316"/>
      <c r="O108" s="241"/>
      <c r="P108" s="242"/>
      <c r="Q108" s="320"/>
      <c r="R108" s="241"/>
    </row>
    <row r="109" spans="1:18" ht="23.25">
      <c r="A109" s="220"/>
      <c r="B109" s="222"/>
      <c r="C109" s="223"/>
      <c r="D109" s="222"/>
      <c r="E109" s="223"/>
      <c r="F109" s="222"/>
      <c r="G109" s="223"/>
      <c r="H109" s="316"/>
      <c r="I109" s="319"/>
      <c r="J109" s="316"/>
      <c r="K109" s="243"/>
      <c r="L109" s="316"/>
      <c r="M109" s="243"/>
      <c r="N109" s="316"/>
      <c r="O109" s="241"/>
      <c r="P109" s="242"/>
      <c r="Q109" s="320"/>
      <c r="R109" s="241"/>
    </row>
    <row r="110" spans="1:18" ht="23.25">
      <c r="A110" s="220"/>
      <c r="B110" s="221" t="s">
        <v>132</v>
      </c>
      <c r="C110" s="181" t="s">
        <v>132</v>
      </c>
      <c r="D110" s="221"/>
      <c r="E110" s="181" t="s">
        <v>131</v>
      </c>
      <c r="F110" s="221" t="s">
        <v>133</v>
      </c>
      <c r="G110" s="223"/>
      <c r="H110" s="318">
        <v>2</v>
      </c>
      <c r="I110" s="289">
        <v>3</v>
      </c>
      <c r="J110" s="318">
        <v>5</v>
      </c>
      <c r="K110" s="289"/>
      <c r="L110" s="318"/>
      <c r="M110" s="289"/>
      <c r="N110" s="318" t="s">
        <v>117</v>
      </c>
      <c r="O110" s="241"/>
      <c r="P110" s="317">
        <f>+P111</f>
        <v>4661</v>
      </c>
      <c r="Q110" s="322">
        <f>+Q111</f>
        <v>4398.5</v>
      </c>
      <c r="R110" s="341"/>
    </row>
    <row r="111" spans="1:18" ht="23.25">
      <c r="A111" s="220"/>
      <c r="B111" s="221"/>
      <c r="C111" s="181"/>
      <c r="D111" s="221"/>
      <c r="E111" s="181"/>
      <c r="F111" s="221"/>
      <c r="G111" s="223">
        <v>9995</v>
      </c>
      <c r="H111" s="316">
        <v>2</v>
      </c>
      <c r="I111" s="243">
        <v>3</v>
      </c>
      <c r="J111" s="316">
        <v>5</v>
      </c>
      <c r="K111" s="243">
        <v>4</v>
      </c>
      <c r="L111" s="316">
        <v>0</v>
      </c>
      <c r="M111" s="243">
        <v>1</v>
      </c>
      <c r="N111" s="316" t="s">
        <v>181</v>
      </c>
      <c r="O111" s="241"/>
      <c r="P111" s="242">
        <v>4661</v>
      </c>
      <c r="Q111" s="320">
        <v>4398.5</v>
      </c>
      <c r="R111" s="241"/>
    </row>
    <row r="112" spans="1:18" ht="23.25">
      <c r="A112" s="220"/>
      <c r="B112" s="222"/>
      <c r="C112" s="223"/>
      <c r="D112" s="222"/>
      <c r="E112" s="223"/>
      <c r="F112" s="222"/>
      <c r="G112" s="223"/>
      <c r="H112" s="316"/>
      <c r="I112" s="243"/>
      <c r="J112" s="316"/>
      <c r="K112" s="243"/>
      <c r="L112" s="316"/>
      <c r="M112" s="243"/>
      <c r="N112" s="316"/>
      <c r="O112" s="241"/>
      <c r="P112" s="242"/>
      <c r="Q112" s="320"/>
      <c r="R112" s="241"/>
    </row>
    <row r="113" spans="1:18" ht="23.25">
      <c r="A113" s="220"/>
      <c r="B113" s="222"/>
      <c r="C113" s="223"/>
      <c r="D113" s="222"/>
      <c r="E113" s="223"/>
      <c r="F113" s="222"/>
      <c r="G113" s="223"/>
      <c r="H113" s="316"/>
      <c r="I113" s="243"/>
      <c r="J113" s="316"/>
      <c r="K113" s="243"/>
      <c r="L113" s="316"/>
      <c r="M113" s="243"/>
      <c r="N113" s="316"/>
      <c r="O113" s="241"/>
      <c r="P113" s="242"/>
      <c r="Q113" s="320"/>
      <c r="R113" s="241"/>
    </row>
    <row r="114" spans="1:18" ht="23.25">
      <c r="A114" s="220"/>
      <c r="B114" s="222"/>
      <c r="C114" s="223"/>
      <c r="D114" s="222"/>
      <c r="E114" s="223"/>
      <c r="F114" s="222"/>
      <c r="G114" s="223"/>
      <c r="H114" s="318">
        <v>2</v>
      </c>
      <c r="I114" s="289">
        <v>3</v>
      </c>
      <c r="J114" s="318">
        <v>6</v>
      </c>
      <c r="K114" s="289"/>
      <c r="L114" s="316"/>
      <c r="M114" s="243"/>
      <c r="N114" s="318" t="s">
        <v>199</v>
      </c>
      <c r="O114" s="241"/>
      <c r="P114" s="317">
        <f>+P115</f>
        <v>1534</v>
      </c>
      <c r="Q114" s="322">
        <f>+Q115</f>
        <v>1534</v>
      </c>
      <c r="R114" s="341"/>
    </row>
    <row r="115" spans="1:18" ht="23.25">
      <c r="A115" s="220"/>
      <c r="B115" s="222"/>
      <c r="C115" s="223"/>
      <c r="D115" s="222"/>
      <c r="E115" s="223"/>
      <c r="F115" s="222"/>
      <c r="G115" s="223">
        <v>9995</v>
      </c>
      <c r="H115" s="316">
        <v>2</v>
      </c>
      <c r="I115" s="243">
        <v>3</v>
      </c>
      <c r="J115" s="316">
        <v>6</v>
      </c>
      <c r="K115" s="243">
        <v>3</v>
      </c>
      <c r="L115" s="316">
        <v>0</v>
      </c>
      <c r="M115" s="243">
        <v>1</v>
      </c>
      <c r="N115" s="316" t="s">
        <v>182</v>
      </c>
      <c r="O115" s="241"/>
      <c r="P115" s="242">
        <v>1534</v>
      </c>
      <c r="Q115" s="320">
        <v>1534</v>
      </c>
      <c r="R115" s="241"/>
    </row>
    <row r="116" spans="1:18" ht="23.25">
      <c r="A116" s="220"/>
      <c r="B116" s="222"/>
      <c r="C116" s="223"/>
      <c r="D116" s="222"/>
      <c r="E116" s="223"/>
      <c r="F116" s="222"/>
      <c r="G116" s="223"/>
      <c r="H116" s="316"/>
      <c r="I116" s="243"/>
      <c r="J116" s="316"/>
      <c r="K116" s="243"/>
      <c r="L116" s="316"/>
      <c r="M116" s="243"/>
      <c r="N116" s="316"/>
      <c r="O116" s="241"/>
      <c r="P116" s="242"/>
      <c r="Q116" s="320"/>
      <c r="R116" s="241"/>
    </row>
    <row r="117" spans="1:18" ht="23.25">
      <c r="A117" s="220"/>
      <c r="B117" s="222"/>
      <c r="C117" s="223"/>
      <c r="D117" s="222"/>
      <c r="E117" s="223"/>
      <c r="F117" s="222"/>
      <c r="G117" s="223"/>
      <c r="H117" s="316"/>
      <c r="I117" s="243"/>
      <c r="J117" s="316"/>
      <c r="K117" s="243"/>
      <c r="L117" s="316"/>
      <c r="M117" s="243"/>
      <c r="N117" s="316"/>
      <c r="O117" s="241"/>
      <c r="P117" s="242"/>
      <c r="Q117" s="320"/>
      <c r="R117" s="241"/>
    </row>
    <row r="118" spans="1:18" ht="46.5">
      <c r="A118" s="220"/>
      <c r="B118" s="221"/>
      <c r="C118" s="181"/>
      <c r="D118" s="221"/>
      <c r="E118" s="181"/>
      <c r="F118" s="221"/>
      <c r="G118" s="223"/>
      <c r="H118" s="318">
        <v>2</v>
      </c>
      <c r="I118" s="289">
        <v>3</v>
      </c>
      <c r="J118" s="318">
        <v>7</v>
      </c>
      <c r="K118" s="289"/>
      <c r="L118" s="318"/>
      <c r="M118" s="289"/>
      <c r="N118" s="355" t="s">
        <v>215</v>
      </c>
      <c r="O118" s="241"/>
      <c r="P118" s="356">
        <f>+P119</f>
        <v>303600</v>
      </c>
      <c r="Q118" s="357">
        <f>+Q119</f>
        <v>0</v>
      </c>
      <c r="R118" s="392"/>
    </row>
    <row r="119" spans="1:18" ht="23.25">
      <c r="A119" s="220"/>
      <c r="B119" s="222"/>
      <c r="C119" s="223"/>
      <c r="D119" s="222"/>
      <c r="E119" s="223"/>
      <c r="F119" s="222"/>
      <c r="G119" s="223">
        <v>9995</v>
      </c>
      <c r="H119" s="316">
        <v>2</v>
      </c>
      <c r="I119" s="243">
        <v>3</v>
      </c>
      <c r="J119" s="316">
        <v>7</v>
      </c>
      <c r="K119" s="243">
        <v>1</v>
      </c>
      <c r="L119" s="316">
        <v>0</v>
      </c>
      <c r="M119" s="243">
        <v>1</v>
      </c>
      <c r="N119" s="316" t="s">
        <v>118</v>
      </c>
      <c r="O119" s="241"/>
      <c r="P119" s="242">
        <v>303600</v>
      </c>
      <c r="Q119" s="320"/>
      <c r="R119" s="241"/>
    </row>
    <row r="120" spans="1:18" ht="23.25">
      <c r="A120" s="220"/>
      <c r="B120" s="222"/>
      <c r="C120" s="223"/>
      <c r="D120" s="222"/>
      <c r="E120" s="223"/>
      <c r="F120" s="222"/>
      <c r="G120" s="223"/>
      <c r="H120" s="316"/>
      <c r="I120" s="243"/>
      <c r="J120" s="316"/>
      <c r="K120" s="243"/>
      <c r="L120" s="316"/>
      <c r="M120" s="243"/>
      <c r="N120" s="316"/>
      <c r="O120" s="241"/>
      <c r="P120" s="242"/>
      <c r="Q120" s="320"/>
      <c r="R120" s="241"/>
    </row>
    <row r="121" spans="1:18" ht="23.25">
      <c r="A121" s="220"/>
      <c r="B121" s="222"/>
      <c r="C121" s="223"/>
      <c r="D121" s="222"/>
      <c r="E121" s="223"/>
      <c r="F121" s="222"/>
      <c r="G121" s="223"/>
      <c r="H121" s="316"/>
      <c r="I121" s="243"/>
      <c r="J121" s="316"/>
      <c r="K121" s="243"/>
      <c r="L121" s="316"/>
      <c r="M121" s="243"/>
      <c r="N121" s="316"/>
      <c r="O121" s="241"/>
      <c r="P121" s="242"/>
      <c r="Q121" s="320"/>
      <c r="R121" s="241"/>
    </row>
    <row r="122" spans="1:18" ht="23.25">
      <c r="A122" s="220"/>
      <c r="B122" s="221" t="s">
        <v>132</v>
      </c>
      <c r="C122" s="181" t="s">
        <v>132</v>
      </c>
      <c r="D122" s="221"/>
      <c r="E122" s="181" t="s">
        <v>131</v>
      </c>
      <c r="F122" s="221" t="s">
        <v>133</v>
      </c>
      <c r="G122" s="223"/>
      <c r="H122" s="318">
        <v>2</v>
      </c>
      <c r="I122" s="289">
        <v>3</v>
      </c>
      <c r="J122" s="318">
        <v>9</v>
      </c>
      <c r="K122" s="289"/>
      <c r="L122" s="318"/>
      <c r="M122" s="289"/>
      <c r="N122" s="318" t="s">
        <v>119</v>
      </c>
      <c r="O122" s="241"/>
      <c r="P122" s="356">
        <f>+P123</f>
        <v>110000</v>
      </c>
      <c r="Q122" s="358">
        <f>+Q123</f>
        <v>104500</v>
      </c>
      <c r="R122" s="393"/>
    </row>
    <row r="123" spans="1:18" ht="23.25">
      <c r="A123" s="220"/>
      <c r="B123" s="221"/>
      <c r="C123" s="181"/>
      <c r="D123" s="221"/>
      <c r="E123" s="181"/>
      <c r="F123" s="221"/>
      <c r="G123" s="223"/>
      <c r="H123" s="316">
        <v>2</v>
      </c>
      <c r="I123" s="243">
        <v>3</v>
      </c>
      <c r="J123" s="316">
        <v>9</v>
      </c>
      <c r="K123" s="243">
        <v>9</v>
      </c>
      <c r="L123" s="316">
        <v>0</v>
      </c>
      <c r="M123" s="243">
        <v>1</v>
      </c>
      <c r="N123" s="316" t="s">
        <v>214</v>
      </c>
      <c r="O123" s="241"/>
      <c r="P123" s="242">
        <v>110000</v>
      </c>
      <c r="Q123" s="320">
        <v>104500</v>
      </c>
      <c r="R123" s="241"/>
    </row>
    <row r="124" spans="1:18" ht="23.25">
      <c r="A124" s="220"/>
      <c r="B124" s="221"/>
      <c r="C124" s="181"/>
      <c r="D124" s="221"/>
      <c r="E124" s="181"/>
      <c r="F124" s="221"/>
      <c r="G124" s="223"/>
      <c r="H124" s="316"/>
      <c r="I124" s="243"/>
      <c r="J124" s="316"/>
      <c r="K124" s="243"/>
      <c r="L124" s="316"/>
      <c r="M124" s="243"/>
      <c r="N124" s="316"/>
      <c r="O124" s="241"/>
      <c r="P124" s="242"/>
      <c r="Q124" s="320"/>
      <c r="R124" s="241"/>
    </row>
    <row r="125" spans="1:18" ht="23.25">
      <c r="A125" s="220"/>
      <c r="B125" s="222"/>
      <c r="C125" s="223"/>
      <c r="D125" s="222"/>
      <c r="E125" s="223"/>
      <c r="F125" s="222"/>
      <c r="G125" s="223"/>
      <c r="H125" s="316"/>
      <c r="I125" s="243"/>
      <c r="J125" s="316"/>
      <c r="K125" s="243"/>
      <c r="L125" s="316"/>
      <c r="M125" s="243"/>
      <c r="N125" s="316"/>
      <c r="O125" s="241"/>
      <c r="P125" s="242"/>
      <c r="Q125" s="320"/>
      <c r="R125" s="241"/>
    </row>
    <row r="126" spans="1:18" ht="23.25">
      <c r="A126" s="220"/>
      <c r="B126" s="222"/>
      <c r="C126" s="223"/>
      <c r="D126" s="222"/>
      <c r="E126" s="223"/>
      <c r="F126" s="222"/>
      <c r="G126" s="223"/>
      <c r="H126" s="318">
        <v>2</v>
      </c>
      <c r="I126" s="289">
        <v>4</v>
      </c>
      <c r="J126" s="318"/>
      <c r="K126" s="289"/>
      <c r="L126" s="318"/>
      <c r="M126" s="289"/>
      <c r="N126" s="318" t="s">
        <v>16</v>
      </c>
      <c r="O126" s="341">
        <f>+P126-Q126</f>
        <v>0</v>
      </c>
      <c r="P126" s="317">
        <f>+P129</f>
        <v>10900</v>
      </c>
      <c r="Q126" s="322">
        <f>+Q129</f>
        <v>10900</v>
      </c>
      <c r="R126" s="341"/>
    </row>
    <row r="127" spans="1:18" ht="23.25">
      <c r="A127" s="220"/>
      <c r="B127" s="222"/>
      <c r="C127" s="223"/>
      <c r="D127" s="222"/>
      <c r="E127" s="223"/>
      <c r="F127" s="222"/>
      <c r="G127" s="223"/>
      <c r="H127" s="318"/>
      <c r="I127" s="289"/>
      <c r="J127" s="318"/>
      <c r="K127" s="289"/>
      <c r="L127" s="318"/>
      <c r="M127" s="289"/>
      <c r="N127" s="318"/>
      <c r="O127" s="341"/>
      <c r="P127" s="317"/>
      <c r="Q127" s="322"/>
      <c r="R127" s="341"/>
    </row>
    <row r="128" spans="1:18" ht="23.25">
      <c r="A128" s="220"/>
      <c r="B128" s="222"/>
      <c r="C128" s="223"/>
      <c r="D128" s="222"/>
      <c r="E128" s="223"/>
      <c r="F128" s="222"/>
      <c r="G128" s="223"/>
      <c r="H128" s="318"/>
      <c r="I128" s="289"/>
      <c r="J128" s="318"/>
      <c r="K128" s="289"/>
      <c r="L128" s="318"/>
      <c r="M128" s="289"/>
      <c r="N128" s="318"/>
      <c r="O128" s="241"/>
      <c r="P128" s="317"/>
      <c r="Q128" s="322"/>
      <c r="R128" s="341"/>
    </row>
    <row r="129" spans="1:18" ht="23.25">
      <c r="A129" s="220"/>
      <c r="B129" s="222"/>
      <c r="C129" s="223"/>
      <c r="D129" s="222"/>
      <c r="E129" s="223"/>
      <c r="F129" s="222"/>
      <c r="G129" s="223"/>
      <c r="H129" s="318">
        <v>2</v>
      </c>
      <c r="I129" s="289">
        <v>4</v>
      </c>
      <c r="J129" s="318">
        <v>1</v>
      </c>
      <c r="K129" s="289"/>
      <c r="L129" s="318"/>
      <c r="M129" s="289"/>
      <c r="N129" s="318" t="s">
        <v>203</v>
      </c>
      <c r="O129" s="241"/>
      <c r="P129" s="317">
        <f>+P130</f>
        <v>10900</v>
      </c>
      <c r="Q129" s="322">
        <f>+Q130</f>
        <v>10900</v>
      </c>
      <c r="R129" s="341"/>
    </row>
    <row r="130" spans="1:18" ht="23.25">
      <c r="A130" s="220"/>
      <c r="B130" s="222"/>
      <c r="C130" s="223"/>
      <c r="D130" s="222"/>
      <c r="E130" s="223"/>
      <c r="F130" s="222"/>
      <c r="G130" s="223"/>
      <c r="H130" s="316">
        <v>2</v>
      </c>
      <c r="I130" s="243">
        <v>4</v>
      </c>
      <c r="J130" s="316">
        <v>1</v>
      </c>
      <c r="K130" s="243">
        <v>4</v>
      </c>
      <c r="L130" s="316">
        <v>0</v>
      </c>
      <c r="M130" s="243">
        <v>1</v>
      </c>
      <c r="N130" s="316" t="s">
        <v>216</v>
      </c>
      <c r="O130" s="241"/>
      <c r="P130" s="242">
        <f>3900+7000</f>
        <v>10900</v>
      </c>
      <c r="Q130" s="320">
        <f>3900+7000</f>
        <v>10900</v>
      </c>
      <c r="R130" s="241"/>
    </row>
    <row r="131" spans="1:18" ht="23.25">
      <c r="A131" s="220"/>
      <c r="B131" s="222"/>
      <c r="C131" s="223"/>
      <c r="D131" s="222"/>
      <c r="E131" s="223"/>
      <c r="F131" s="222"/>
      <c r="G131" s="223"/>
      <c r="H131" s="316"/>
      <c r="I131" s="243"/>
      <c r="J131" s="316"/>
      <c r="K131" s="243"/>
      <c r="L131" s="316"/>
      <c r="M131" s="243"/>
      <c r="N131" s="316"/>
      <c r="O131" s="241"/>
      <c r="P131" s="242"/>
      <c r="Q131" s="320"/>
      <c r="R131" s="241"/>
    </row>
    <row r="132" spans="1:18" ht="23.25">
      <c r="A132" s="220"/>
      <c r="B132" s="222"/>
      <c r="C132" s="223"/>
      <c r="D132" s="222"/>
      <c r="E132" s="223"/>
      <c r="F132" s="222"/>
      <c r="G132" s="223"/>
      <c r="H132" s="316"/>
      <c r="I132" s="243"/>
      <c r="J132" s="316"/>
      <c r="K132" s="243"/>
      <c r="L132" s="316"/>
      <c r="M132" s="243"/>
      <c r="N132" s="316"/>
      <c r="O132" s="241"/>
      <c r="P132" s="242"/>
      <c r="Q132" s="320"/>
      <c r="R132" s="241"/>
    </row>
    <row r="133" spans="1:18" ht="46.5">
      <c r="A133" s="220"/>
      <c r="B133" s="222"/>
      <c r="C133" s="223"/>
      <c r="D133" s="222"/>
      <c r="E133" s="223"/>
      <c r="F133" s="222"/>
      <c r="G133" s="223"/>
      <c r="H133" s="318">
        <v>2</v>
      </c>
      <c r="I133" s="289">
        <v>4</v>
      </c>
      <c r="J133" s="318">
        <v>4</v>
      </c>
      <c r="K133" s="289"/>
      <c r="L133" s="318"/>
      <c r="M133" s="289"/>
      <c r="N133" s="402" t="s">
        <v>244</v>
      </c>
      <c r="O133" s="341"/>
      <c r="P133" s="317">
        <f>+P134</f>
        <v>636083.58</v>
      </c>
      <c r="Q133" s="322">
        <f>+Q134</f>
        <v>636083.58</v>
      </c>
      <c r="R133" s="241"/>
    </row>
    <row r="134" spans="1:18" ht="23.25">
      <c r="A134" s="220"/>
      <c r="B134" s="222"/>
      <c r="C134" s="223"/>
      <c r="D134" s="222"/>
      <c r="E134" s="223"/>
      <c r="F134" s="222"/>
      <c r="G134" s="223"/>
      <c r="H134" s="316">
        <v>2</v>
      </c>
      <c r="I134" s="243">
        <v>4</v>
      </c>
      <c r="J134" s="316">
        <v>4</v>
      </c>
      <c r="K134" s="243">
        <v>1</v>
      </c>
      <c r="L134" s="316">
        <v>0</v>
      </c>
      <c r="M134" s="243">
        <v>2</v>
      </c>
      <c r="N134" s="316" t="s">
        <v>245</v>
      </c>
      <c r="O134" s="241"/>
      <c r="P134" s="242">
        <v>636083.58</v>
      </c>
      <c r="Q134" s="320">
        <v>636083.58</v>
      </c>
      <c r="R134" s="241"/>
    </row>
    <row r="135" spans="1:18" ht="23.25">
      <c r="A135" s="220"/>
      <c r="B135" s="222"/>
      <c r="C135" s="223"/>
      <c r="D135" s="222"/>
      <c r="E135" s="223"/>
      <c r="F135" s="222"/>
      <c r="G135" s="223"/>
      <c r="H135" s="316"/>
      <c r="I135" s="243"/>
      <c r="J135" s="316"/>
      <c r="K135" s="243"/>
      <c r="L135" s="316"/>
      <c r="M135" s="243"/>
      <c r="N135" s="316"/>
      <c r="O135" s="241"/>
      <c r="P135" s="242"/>
      <c r="Q135" s="320"/>
      <c r="R135" s="241"/>
    </row>
    <row r="136" spans="1:18" ht="24" thickBot="1">
      <c r="A136" s="224"/>
      <c r="B136" s="378"/>
      <c r="C136" s="296"/>
      <c r="D136" s="225"/>
      <c r="E136" s="296"/>
      <c r="F136" s="378"/>
      <c r="G136" s="226"/>
      <c r="H136" s="382"/>
      <c r="I136" s="383"/>
      <c r="J136" s="382"/>
      <c r="K136" s="383"/>
      <c r="L136" s="382"/>
      <c r="M136" s="383"/>
      <c r="N136" s="382"/>
      <c r="O136" s="384"/>
      <c r="P136" s="385"/>
      <c r="Q136" s="386"/>
      <c r="R136" s="341"/>
    </row>
    <row r="137" spans="1:20" s="145" customFormat="1" ht="24" thickBot="1">
      <c r="A137" s="463"/>
      <c r="B137" s="464"/>
      <c r="C137" s="464"/>
      <c r="D137" s="464"/>
      <c r="E137" s="464"/>
      <c r="F137" s="464"/>
      <c r="G137" s="464"/>
      <c r="H137" s="464"/>
      <c r="I137" s="464"/>
      <c r="J137" s="464"/>
      <c r="K137" s="464"/>
      <c r="L137" s="465"/>
      <c r="M137" s="328" t="s">
        <v>150</v>
      </c>
      <c r="N137" s="359"/>
      <c r="O137" s="360">
        <f>+O19+O44+O98+O126</f>
        <v>1073847.6000000006</v>
      </c>
      <c r="P137" s="407">
        <f>+P19+P44+P98+P126+P133</f>
        <v>6036091.9</v>
      </c>
      <c r="Q137" s="408">
        <f>+Q19+Q44+Q98+Q126+Q133</f>
        <v>4962244.3</v>
      </c>
      <c r="R137" s="341"/>
      <c r="S137" s="13"/>
      <c r="T137" s="13"/>
    </row>
    <row r="138" spans="1:18" ht="23.25">
      <c r="A138" s="223"/>
      <c r="B138" s="223"/>
      <c r="C138" s="223"/>
      <c r="D138" s="223"/>
      <c r="E138" s="223"/>
      <c r="F138" s="223"/>
      <c r="G138" s="223"/>
      <c r="H138" s="181"/>
      <c r="I138" s="181"/>
      <c r="J138" s="181"/>
      <c r="K138" s="181"/>
      <c r="L138" s="181"/>
      <c r="M138" s="181"/>
      <c r="N138" s="181"/>
      <c r="O138" s="361"/>
      <c r="P138" s="341"/>
      <c r="Q138" s="341"/>
      <c r="R138" s="341"/>
    </row>
    <row r="139" spans="1:18" ht="23.25">
      <c r="A139" s="223"/>
      <c r="B139" s="223"/>
      <c r="C139" s="223"/>
      <c r="D139" s="223"/>
      <c r="E139" s="223"/>
      <c r="F139" s="223"/>
      <c r="G139" s="223"/>
      <c r="H139" s="181"/>
      <c r="I139" s="181"/>
      <c r="J139" s="181"/>
      <c r="K139" s="181"/>
      <c r="L139" s="181"/>
      <c r="M139" s="181"/>
      <c r="N139" s="181"/>
      <c r="O139" s="361"/>
      <c r="P139" s="286"/>
      <c r="Q139" s="286"/>
      <c r="R139" s="286"/>
    </row>
    <row r="140" spans="1:18" ht="23.25">
      <c r="A140" s="223"/>
      <c r="B140" s="223"/>
      <c r="C140" s="223"/>
      <c r="D140" s="223"/>
      <c r="E140" s="223"/>
      <c r="F140" s="223"/>
      <c r="G140" s="223"/>
      <c r="H140" s="181"/>
      <c r="I140" s="181"/>
      <c r="J140" s="181"/>
      <c r="K140" s="181"/>
      <c r="L140" s="181"/>
      <c r="M140" s="181"/>
      <c r="N140" s="181"/>
      <c r="O140" s="181"/>
      <c r="P140" s="241"/>
      <c r="Q140" s="341"/>
      <c r="R140" s="341"/>
    </row>
    <row r="141" spans="1:18" ht="23.25">
      <c r="A141" s="223"/>
      <c r="B141" s="223"/>
      <c r="C141" s="223"/>
      <c r="D141" s="223"/>
      <c r="E141" s="223"/>
      <c r="F141" s="223"/>
      <c r="G141" s="223"/>
      <c r="H141" s="181"/>
      <c r="I141" s="181"/>
      <c r="J141" s="181"/>
      <c r="K141" s="181"/>
      <c r="L141" s="181"/>
      <c r="M141" s="181"/>
      <c r="N141" s="181"/>
      <c r="O141" s="181"/>
      <c r="P141" s="241"/>
      <c r="Q141" s="341"/>
      <c r="R141" s="341"/>
    </row>
    <row r="142" spans="1:18" ht="23.25">
      <c r="A142" s="223"/>
      <c r="B142" s="223"/>
      <c r="C142" s="223"/>
      <c r="D142" s="223"/>
      <c r="E142" s="223"/>
      <c r="F142" s="223"/>
      <c r="G142" s="223"/>
      <c r="H142" s="181"/>
      <c r="I142" s="181"/>
      <c r="J142" s="181"/>
      <c r="K142" s="181"/>
      <c r="L142" s="181"/>
      <c r="M142" s="181"/>
      <c r="N142" s="181"/>
      <c r="O142" s="181"/>
      <c r="P142" s="241"/>
      <c r="Q142" s="341"/>
      <c r="R142" s="341"/>
    </row>
    <row r="143" spans="1:18" ht="23.25">
      <c r="A143" s="179"/>
      <c r="B143" s="179"/>
      <c r="C143" s="179"/>
      <c r="D143" s="179"/>
      <c r="E143" s="179"/>
      <c r="F143" s="179"/>
      <c r="G143" s="179"/>
      <c r="H143" s="180"/>
      <c r="I143" s="181"/>
      <c r="J143" s="181"/>
      <c r="K143" s="181"/>
      <c r="L143" s="181"/>
      <c r="M143" s="181"/>
      <c r="N143" s="180"/>
      <c r="O143" s="180"/>
      <c r="P143" s="182"/>
      <c r="Q143" s="183"/>
      <c r="R143" s="341"/>
    </row>
    <row r="144" spans="1:18" ht="27">
      <c r="A144" s="466" t="s">
        <v>129</v>
      </c>
      <c r="B144" s="466"/>
      <c r="C144" s="466"/>
      <c r="D144" s="466"/>
      <c r="E144" s="466"/>
      <c r="F144" s="466"/>
      <c r="G144" s="466"/>
      <c r="H144" s="466"/>
      <c r="I144" s="466"/>
      <c r="J144" s="363"/>
      <c r="K144" s="363"/>
      <c r="L144" s="363"/>
      <c r="M144" s="363"/>
      <c r="N144" s="362" t="s">
        <v>130</v>
      </c>
      <c r="O144" s="467" t="s">
        <v>101</v>
      </c>
      <c r="P144" s="467"/>
      <c r="Q144" s="467"/>
      <c r="R144" s="390"/>
    </row>
    <row r="145" spans="1:18" ht="15.75" customHeight="1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6"/>
      <c r="P145" s="187"/>
      <c r="Q145" s="187"/>
      <c r="R145" s="187"/>
    </row>
    <row r="146" spans="1:18" ht="20.2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1"/>
      <c r="P146" s="332"/>
      <c r="Q146" s="332"/>
      <c r="R146" s="332"/>
    </row>
    <row r="147" spans="1:18" ht="20.2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1"/>
      <c r="P147" s="332"/>
      <c r="Q147" s="332"/>
      <c r="R147" s="332"/>
    </row>
    <row r="148" spans="1:18" ht="20.25">
      <c r="A148" s="468"/>
      <c r="B148" s="468"/>
      <c r="C148" s="468"/>
      <c r="D148" s="468"/>
      <c r="E148" s="468"/>
      <c r="F148" s="364"/>
      <c r="G148" s="364"/>
      <c r="H148" s="364"/>
      <c r="I148" s="365"/>
      <c r="J148" s="365"/>
      <c r="K148" s="365"/>
      <c r="L148" s="365"/>
      <c r="M148" s="365"/>
      <c r="N148" s="365"/>
      <c r="O148" s="151"/>
      <c r="P148" s="332"/>
      <c r="Q148" s="332"/>
      <c r="R148" s="332"/>
    </row>
    <row r="149" spans="1:18" ht="20.25">
      <c r="A149" s="154"/>
      <c r="B149" s="154"/>
      <c r="C149" s="154"/>
      <c r="D149" s="154"/>
      <c r="E149" s="154"/>
      <c r="F149" s="364"/>
      <c r="G149" s="364"/>
      <c r="H149" s="364"/>
      <c r="I149" s="365"/>
      <c r="J149" s="365"/>
      <c r="K149" s="365"/>
      <c r="L149" s="365"/>
      <c r="M149" s="365"/>
      <c r="N149" s="365"/>
      <c r="O149" s="151"/>
      <c r="P149" s="332"/>
      <c r="Q149" s="332"/>
      <c r="R149" s="332"/>
    </row>
    <row r="150" spans="1:18" ht="20.25">
      <c r="A150" s="154"/>
      <c r="B150" s="154"/>
      <c r="C150" s="154"/>
      <c r="D150" s="154"/>
      <c r="E150" s="154"/>
      <c r="F150" s="364"/>
      <c r="G150" s="364"/>
      <c r="H150" s="364"/>
      <c r="I150" s="365"/>
      <c r="J150" s="365"/>
      <c r="K150" s="365"/>
      <c r="L150" s="365"/>
      <c r="M150" s="365"/>
      <c r="N150" s="365"/>
      <c r="O150" s="151"/>
      <c r="P150" s="332"/>
      <c r="Q150" s="332"/>
      <c r="R150" s="332"/>
    </row>
    <row r="151" spans="1:18" ht="20.25">
      <c r="A151" s="154"/>
      <c r="B151" s="154"/>
      <c r="C151" s="154"/>
      <c r="D151" s="154"/>
      <c r="E151" s="154"/>
      <c r="F151" s="364"/>
      <c r="G151" s="364"/>
      <c r="H151" s="364"/>
      <c r="I151" s="365"/>
      <c r="J151" s="365"/>
      <c r="K151" s="365"/>
      <c r="L151" s="365"/>
      <c r="M151" s="365"/>
      <c r="N151" s="365"/>
      <c r="O151" s="151"/>
      <c r="P151" s="332"/>
      <c r="Q151" s="332"/>
      <c r="R151" s="332"/>
    </row>
    <row r="152" spans="1:18" ht="20.25">
      <c r="A152" s="154"/>
      <c r="B152" s="154"/>
      <c r="C152" s="154"/>
      <c r="D152" s="154"/>
      <c r="E152" s="154"/>
      <c r="F152" s="364"/>
      <c r="G152" s="364"/>
      <c r="H152" s="364"/>
      <c r="I152" s="365"/>
      <c r="J152" s="365"/>
      <c r="K152" s="365"/>
      <c r="L152" s="365"/>
      <c r="M152" s="365"/>
      <c r="N152" s="365"/>
      <c r="O152" s="151"/>
      <c r="P152" s="332"/>
      <c r="Q152" s="332"/>
      <c r="R152" s="332"/>
    </row>
    <row r="153" spans="1:18" ht="20.25">
      <c r="A153" s="154"/>
      <c r="B153" s="154"/>
      <c r="C153" s="154"/>
      <c r="D153" s="154"/>
      <c r="E153" s="154"/>
      <c r="F153" s="364"/>
      <c r="G153" s="364"/>
      <c r="H153" s="364"/>
      <c r="I153" s="365"/>
      <c r="J153" s="365"/>
      <c r="K153" s="365"/>
      <c r="L153" s="365"/>
      <c r="M153" s="365"/>
      <c r="N153" s="365"/>
      <c r="O153" s="151"/>
      <c r="P153" s="332"/>
      <c r="Q153" s="332"/>
      <c r="R153" s="332"/>
    </row>
    <row r="154" spans="1:18" ht="20.25">
      <c r="A154" s="154"/>
      <c r="B154" s="154"/>
      <c r="C154" s="154"/>
      <c r="D154" s="154"/>
      <c r="E154" s="154"/>
      <c r="F154" s="364"/>
      <c r="G154" s="364"/>
      <c r="H154" s="364"/>
      <c r="I154" s="365"/>
      <c r="J154" s="365"/>
      <c r="K154" s="365"/>
      <c r="L154" s="365"/>
      <c r="M154" s="365"/>
      <c r="N154" s="365"/>
      <c r="O154" s="151"/>
      <c r="P154" s="332"/>
      <c r="Q154" s="332"/>
      <c r="R154" s="332"/>
    </row>
    <row r="155" spans="1:18" ht="20.25">
      <c r="A155" s="154"/>
      <c r="B155" s="154"/>
      <c r="C155" s="154"/>
      <c r="D155" s="154"/>
      <c r="E155" s="154"/>
      <c r="F155" s="364"/>
      <c r="G155" s="364"/>
      <c r="H155" s="364"/>
      <c r="I155" s="365"/>
      <c r="J155" s="365"/>
      <c r="K155" s="365"/>
      <c r="L155" s="365"/>
      <c r="M155" s="365"/>
      <c r="N155" s="365"/>
      <c r="O155" s="151"/>
      <c r="P155" s="332"/>
      <c r="Q155" s="332"/>
      <c r="R155" s="332"/>
    </row>
    <row r="156" spans="1:18" ht="20.25">
      <c r="A156" s="154"/>
      <c r="B156" s="154"/>
      <c r="C156" s="154"/>
      <c r="D156" s="154"/>
      <c r="E156" s="154"/>
      <c r="F156" s="364"/>
      <c r="G156" s="364"/>
      <c r="H156" s="364"/>
      <c r="I156" s="365"/>
      <c r="J156" s="365"/>
      <c r="K156" s="365"/>
      <c r="L156" s="365"/>
      <c r="M156" s="365"/>
      <c r="N156" s="365"/>
      <c r="O156" s="151"/>
      <c r="P156" s="332"/>
      <c r="Q156" s="332"/>
      <c r="R156" s="332"/>
    </row>
    <row r="157" spans="1:18" ht="20.25">
      <c r="A157" s="154"/>
      <c r="B157" s="154"/>
      <c r="C157" s="154"/>
      <c r="D157" s="154"/>
      <c r="E157" s="154"/>
      <c r="F157" s="364"/>
      <c r="G157" s="364"/>
      <c r="H157" s="364"/>
      <c r="I157" s="365"/>
      <c r="J157" s="365"/>
      <c r="K157" s="365"/>
      <c r="L157" s="365"/>
      <c r="M157" s="365"/>
      <c r="N157" s="365"/>
      <c r="O157" s="151"/>
      <c r="P157" s="332"/>
      <c r="Q157" s="332"/>
      <c r="R157" s="332"/>
    </row>
    <row r="158" spans="1:18" ht="20.25">
      <c r="A158" s="154"/>
      <c r="B158" s="154"/>
      <c r="C158" s="154"/>
      <c r="D158" s="154"/>
      <c r="E158" s="154"/>
      <c r="F158" s="364"/>
      <c r="G158" s="364"/>
      <c r="H158" s="364"/>
      <c r="I158" s="365"/>
      <c r="J158" s="365"/>
      <c r="K158" s="365"/>
      <c r="L158" s="365"/>
      <c r="M158" s="365"/>
      <c r="N158" s="365"/>
      <c r="O158" s="151"/>
      <c r="P158" s="332"/>
      <c r="Q158" s="332"/>
      <c r="R158" s="332"/>
    </row>
    <row r="159" spans="1:18" ht="20.25">
      <c r="A159" s="154"/>
      <c r="B159" s="154"/>
      <c r="C159" s="154"/>
      <c r="D159" s="154"/>
      <c r="E159" s="154"/>
      <c r="F159" s="364"/>
      <c r="G159" s="364"/>
      <c r="H159" s="364"/>
      <c r="I159" s="365"/>
      <c r="J159" s="365"/>
      <c r="K159" s="365"/>
      <c r="L159" s="365"/>
      <c r="M159" s="365"/>
      <c r="N159" s="365"/>
      <c r="O159" s="151"/>
      <c r="P159" s="332"/>
      <c r="Q159" s="332"/>
      <c r="R159" s="332"/>
    </row>
    <row r="160" spans="1:18" ht="20.25">
      <c r="A160" s="154"/>
      <c r="B160" s="154"/>
      <c r="C160" s="154"/>
      <c r="D160" s="154"/>
      <c r="E160" s="154"/>
      <c r="F160" s="364"/>
      <c r="G160" s="364"/>
      <c r="H160" s="364"/>
      <c r="I160" s="365"/>
      <c r="J160" s="365"/>
      <c r="K160" s="365"/>
      <c r="L160" s="365"/>
      <c r="M160" s="365"/>
      <c r="N160" s="365"/>
      <c r="O160" s="151"/>
      <c r="P160" s="332"/>
      <c r="Q160" s="332"/>
      <c r="R160" s="332"/>
    </row>
    <row r="161" spans="1:18" ht="20.25">
      <c r="A161" s="154"/>
      <c r="B161" s="154"/>
      <c r="C161" s="154"/>
      <c r="D161" s="154"/>
      <c r="E161" s="154"/>
      <c r="F161" s="364"/>
      <c r="G161" s="364"/>
      <c r="H161" s="364"/>
      <c r="I161" s="365"/>
      <c r="J161" s="365"/>
      <c r="K161" s="365"/>
      <c r="L161" s="365"/>
      <c r="M161" s="365"/>
      <c r="N161" s="365"/>
      <c r="O161" s="151"/>
      <c r="P161" s="332"/>
      <c r="Q161" s="332"/>
      <c r="R161" s="332"/>
    </row>
    <row r="162" spans="1:18" ht="20.25">
      <c r="A162" s="154"/>
      <c r="B162" s="154"/>
      <c r="C162" s="154"/>
      <c r="D162" s="154"/>
      <c r="E162" s="154"/>
      <c r="F162" s="364"/>
      <c r="G162" s="364"/>
      <c r="H162" s="364"/>
      <c r="I162" s="365"/>
      <c r="J162" s="365"/>
      <c r="K162" s="365"/>
      <c r="L162" s="365"/>
      <c r="M162" s="365"/>
      <c r="N162" s="365"/>
      <c r="O162" s="151"/>
      <c r="P162" s="332"/>
      <c r="Q162" s="332"/>
      <c r="R162" s="332"/>
    </row>
    <row r="163" spans="1:18" ht="20.25">
      <c r="A163" s="154"/>
      <c r="B163" s="154"/>
      <c r="C163" s="154"/>
      <c r="D163" s="154"/>
      <c r="E163" s="154"/>
      <c r="F163" s="364"/>
      <c r="G163" s="364"/>
      <c r="H163" s="364"/>
      <c r="I163" s="365"/>
      <c r="J163" s="365"/>
      <c r="K163" s="365"/>
      <c r="L163" s="365"/>
      <c r="M163" s="365"/>
      <c r="N163" s="365"/>
      <c r="O163" s="151"/>
      <c r="P163" s="332"/>
      <c r="Q163" s="332"/>
      <c r="R163" s="332"/>
    </row>
    <row r="164" spans="1:18" ht="20.25">
      <c r="A164" s="154"/>
      <c r="B164" s="154"/>
      <c r="C164" s="154"/>
      <c r="D164" s="154"/>
      <c r="E164" s="154"/>
      <c r="F164" s="364"/>
      <c r="G164" s="364"/>
      <c r="H164" s="364"/>
      <c r="I164" s="365"/>
      <c r="J164" s="365"/>
      <c r="K164" s="365"/>
      <c r="L164" s="365"/>
      <c r="M164" s="365"/>
      <c r="N164" s="365"/>
      <c r="O164" s="151"/>
      <c r="P164" s="332"/>
      <c r="Q164" s="332"/>
      <c r="R164" s="332"/>
    </row>
    <row r="165" spans="1:18" ht="20.25">
      <c r="A165" s="154"/>
      <c r="B165" s="154"/>
      <c r="C165" s="154"/>
      <c r="D165" s="154"/>
      <c r="E165" s="154"/>
      <c r="F165" s="364"/>
      <c r="G165" s="364"/>
      <c r="H165" s="364"/>
      <c r="I165" s="365"/>
      <c r="J165" s="365"/>
      <c r="K165" s="365"/>
      <c r="L165" s="365"/>
      <c r="M165" s="365"/>
      <c r="N165" s="365"/>
      <c r="O165" s="151"/>
      <c r="P165" s="332"/>
      <c r="Q165" s="332"/>
      <c r="R165" s="332"/>
    </row>
    <row r="166" spans="1:18" ht="20.25">
      <c r="A166" s="154"/>
      <c r="B166" s="154"/>
      <c r="C166" s="154"/>
      <c r="D166" s="154"/>
      <c r="E166" s="154"/>
      <c r="F166" s="364"/>
      <c r="G166" s="364"/>
      <c r="H166" s="364"/>
      <c r="I166" s="365"/>
      <c r="J166" s="365"/>
      <c r="K166" s="365"/>
      <c r="L166" s="365"/>
      <c r="M166" s="365"/>
      <c r="N166" s="365"/>
      <c r="O166" s="151"/>
      <c r="P166" s="332"/>
      <c r="Q166" s="332"/>
      <c r="R166" s="332"/>
    </row>
    <row r="167" spans="1:18" ht="20.25">
      <c r="A167" s="154"/>
      <c r="B167" s="154"/>
      <c r="C167" s="154"/>
      <c r="D167" s="154"/>
      <c r="E167" s="154"/>
      <c r="F167" s="364"/>
      <c r="G167" s="364"/>
      <c r="H167" s="364"/>
      <c r="I167" s="365"/>
      <c r="J167" s="365"/>
      <c r="K167" s="365"/>
      <c r="L167" s="365"/>
      <c r="M167" s="365"/>
      <c r="N167" s="365"/>
      <c r="O167" s="151"/>
      <c r="P167" s="332"/>
      <c r="Q167" s="332"/>
      <c r="R167" s="332"/>
    </row>
    <row r="168" spans="1:18" ht="20.25">
      <c r="A168" s="154"/>
      <c r="B168" s="154"/>
      <c r="C168" s="154"/>
      <c r="D168" s="154"/>
      <c r="E168" s="154"/>
      <c r="F168" s="364"/>
      <c r="G168" s="364"/>
      <c r="H168" s="364"/>
      <c r="I168" s="365"/>
      <c r="J168" s="365"/>
      <c r="K168" s="365"/>
      <c r="L168" s="365"/>
      <c r="M168" s="365"/>
      <c r="N168" s="365"/>
      <c r="O168" s="151"/>
      <c r="P168" s="332"/>
      <c r="Q168" s="332"/>
      <c r="R168" s="332"/>
    </row>
    <row r="169" spans="1:18" ht="20.25">
      <c r="A169" s="154"/>
      <c r="B169" s="154"/>
      <c r="C169" s="154"/>
      <c r="D169" s="154"/>
      <c r="E169" s="154"/>
      <c r="F169" s="364"/>
      <c r="G169" s="364"/>
      <c r="H169" s="364"/>
      <c r="I169" s="365"/>
      <c r="J169" s="365"/>
      <c r="K169" s="365"/>
      <c r="L169" s="365"/>
      <c r="M169" s="365"/>
      <c r="N169" s="365"/>
      <c r="O169" s="151"/>
      <c r="P169" s="332"/>
      <c r="Q169" s="332"/>
      <c r="R169" s="332"/>
    </row>
    <row r="170" spans="1:18" ht="20.25">
      <c r="A170" s="154"/>
      <c r="B170" s="154"/>
      <c r="C170" s="154"/>
      <c r="D170" s="154"/>
      <c r="E170" s="154"/>
      <c r="F170" s="364"/>
      <c r="G170" s="364"/>
      <c r="H170" s="364"/>
      <c r="I170" s="365"/>
      <c r="J170" s="365"/>
      <c r="K170" s="365"/>
      <c r="L170" s="365"/>
      <c r="M170" s="365"/>
      <c r="N170" s="365"/>
      <c r="O170" s="151"/>
      <c r="P170" s="332"/>
      <c r="Q170" s="332"/>
      <c r="R170" s="332"/>
    </row>
    <row r="171" spans="1:18" ht="20.25">
      <c r="A171" s="154"/>
      <c r="B171" s="154"/>
      <c r="C171" s="154"/>
      <c r="D171" s="154"/>
      <c r="E171" s="154"/>
      <c r="F171" s="364"/>
      <c r="G171" s="364"/>
      <c r="H171" s="364"/>
      <c r="I171" s="365"/>
      <c r="J171" s="365"/>
      <c r="K171" s="365"/>
      <c r="L171" s="365"/>
      <c r="M171" s="365"/>
      <c r="N171" s="365"/>
      <c r="O171" s="151"/>
      <c r="P171" s="332"/>
      <c r="Q171" s="332"/>
      <c r="R171" s="332"/>
    </row>
    <row r="172" spans="1:18" ht="20.25">
      <c r="A172" s="154"/>
      <c r="B172" s="154"/>
      <c r="C172" s="154"/>
      <c r="D172" s="154"/>
      <c r="E172" s="154"/>
      <c r="F172" s="364"/>
      <c r="G172" s="364"/>
      <c r="H172" s="364"/>
      <c r="I172" s="365"/>
      <c r="J172" s="365"/>
      <c r="K172" s="365"/>
      <c r="L172" s="365"/>
      <c r="M172" s="365"/>
      <c r="N172" s="365"/>
      <c r="O172" s="151"/>
      <c r="P172" s="332"/>
      <c r="Q172" s="332"/>
      <c r="R172" s="332"/>
    </row>
    <row r="173" spans="1:18" ht="20.25">
      <c r="A173" s="154"/>
      <c r="B173" s="154"/>
      <c r="C173" s="154"/>
      <c r="D173" s="154"/>
      <c r="E173" s="154"/>
      <c r="F173" s="364"/>
      <c r="G173" s="364"/>
      <c r="H173" s="364"/>
      <c r="I173" s="365"/>
      <c r="J173" s="365"/>
      <c r="K173" s="365"/>
      <c r="L173" s="365"/>
      <c r="M173" s="365"/>
      <c r="N173" s="365"/>
      <c r="O173" s="151"/>
      <c r="P173" s="332"/>
      <c r="Q173" s="332"/>
      <c r="R173" s="332"/>
    </row>
    <row r="174" spans="1:18" ht="20.25">
      <c r="A174" s="154"/>
      <c r="B174" s="154"/>
      <c r="C174" s="154"/>
      <c r="D174" s="154"/>
      <c r="E174" s="154"/>
      <c r="F174" s="364"/>
      <c r="G174" s="364"/>
      <c r="H174" s="364"/>
      <c r="I174" s="365"/>
      <c r="J174" s="365"/>
      <c r="K174" s="365"/>
      <c r="L174" s="365"/>
      <c r="M174" s="365"/>
      <c r="N174" s="365"/>
      <c r="O174" s="151"/>
      <c r="P174" s="332"/>
      <c r="Q174" s="332"/>
      <c r="R174" s="332"/>
    </row>
    <row r="175" spans="1:18" ht="20.25">
      <c r="A175" s="154"/>
      <c r="B175" s="154"/>
      <c r="C175" s="154"/>
      <c r="D175" s="154"/>
      <c r="E175" s="154"/>
      <c r="F175" s="364"/>
      <c r="G175" s="364"/>
      <c r="H175" s="364"/>
      <c r="I175" s="365"/>
      <c r="J175" s="365"/>
      <c r="K175" s="365"/>
      <c r="L175" s="365"/>
      <c r="M175" s="365"/>
      <c r="N175" s="365"/>
      <c r="O175" s="151"/>
      <c r="P175" s="332"/>
      <c r="Q175" s="332"/>
      <c r="R175" s="332"/>
    </row>
    <row r="176" spans="1:18" ht="20.25">
      <c r="A176" s="154"/>
      <c r="B176" s="154"/>
      <c r="C176" s="154"/>
      <c r="D176" s="154"/>
      <c r="E176" s="154"/>
      <c r="F176" s="364"/>
      <c r="G176" s="364"/>
      <c r="H176" s="364"/>
      <c r="I176" s="365"/>
      <c r="J176" s="365"/>
      <c r="K176" s="365"/>
      <c r="L176" s="365"/>
      <c r="M176" s="365"/>
      <c r="N176" s="365"/>
      <c r="O176" s="151"/>
      <c r="P176" s="332"/>
      <c r="Q176" s="332"/>
      <c r="R176" s="332"/>
    </row>
    <row r="177" spans="1:18" ht="20.25">
      <c r="A177" s="154"/>
      <c r="B177" s="154"/>
      <c r="C177" s="154"/>
      <c r="D177" s="154"/>
      <c r="E177" s="154"/>
      <c r="F177" s="364"/>
      <c r="G177" s="364"/>
      <c r="H177" s="364"/>
      <c r="I177" s="365"/>
      <c r="J177" s="365"/>
      <c r="K177" s="365"/>
      <c r="L177" s="365"/>
      <c r="M177" s="365"/>
      <c r="N177" s="365"/>
      <c r="O177" s="151"/>
      <c r="P177" s="332"/>
      <c r="Q177" s="332"/>
      <c r="R177" s="332"/>
    </row>
    <row r="178" spans="1:18" ht="20.25">
      <c r="A178" s="154"/>
      <c r="B178" s="154"/>
      <c r="C178" s="154"/>
      <c r="D178" s="154"/>
      <c r="E178" s="154"/>
      <c r="F178" s="364"/>
      <c r="G178" s="364"/>
      <c r="H178" s="364"/>
      <c r="I178" s="365"/>
      <c r="J178" s="365"/>
      <c r="K178" s="365"/>
      <c r="L178" s="365"/>
      <c r="M178" s="365"/>
      <c r="N178" s="365"/>
      <c r="O178" s="151"/>
      <c r="P178" s="332"/>
      <c r="Q178" s="332"/>
      <c r="R178" s="332"/>
    </row>
    <row r="179" spans="1:18" ht="20.25">
      <c r="A179" s="154"/>
      <c r="B179" s="154"/>
      <c r="C179" s="154"/>
      <c r="D179" s="154"/>
      <c r="E179" s="154"/>
      <c r="F179" s="364"/>
      <c r="G179" s="364"/>
      <c r="H179" s="364"/>
      <c r="I179" s="365"/>
      <c r="J179" s="365"/>
      <c r="K179" s="365"/>
      <c r="L179" s="365"/>
      <c r="M179" s="365"/>
      <c r="N179" s="365"/>
      <c r="O179" s="151"/>
      <c r="P179" s="332"/>
      <c r="Q179" s="332"/>
      <c r="R179" s="332"/>
    </row>
    <row r="180" spans="1:18" ht="20.25">
      <c r="A180" s="154"/>
      <c r="B180" s="154"/>
      <c r="C180" s="154"/>
      <c r="D180" s="154"/>
      <c r="E180" s="154"/>
      <c r="F180" s="364"/>
      <c r="G180" s="364"/>
      <c r="H180" s="364"/>
      <c r="I180" s="365"/>
      <c r="J180" s="365"/>
      <c r="K180" s="365"/>
      <c r="L180" s="365"/>
      <c r="M180" s="365"/>
      <c r="N180" s="365"/>
      <c r="O180" s="151"/>
      <c r="P180" s="332"/>
      <c r="Q180" s="332"/>
      <c r="R180" s="332"/>
    </row>
    <row r="181" spans="1:18" ht="20.25">
      <c r="A181" s="154"/>
      <c r="B181" s="154"/>
      <c r="C181" s="154"/>
      <c r="D181" s="154"/>
      <c r="E181" s="154"/>
      <c r="F181" s="364"/>
      <c r="G181" s="364"/>
      <c r="H181" s="364"/>
      <c r="I181" s="365"/>
      <c r="J181" s="365"/>
      <c r="K181" s="365"/>
      <c r="L181" s="365"/>
      <c r="M181" s="365"/>
      <c r="N181" s="365"/>
      <c r="O181" s="151"/>
      <c r="P181" s="332"/>
      <c r="Q181" s="332"/>
      <c r="R181" s="332"/>
    </row>
    <row r="182" spans="1:18" ht="20.25">
      <c r="A182" s="154"/>
      <c r="B182" s="154"/>
      <c r="C182" s="154"/>
      <c r="D182" s="154"/>
      <c r="E182" s="154"/>
      <c r="F182" s="364"/>
      <c r="G182" s="364"/>
      <c r="H182" s="364"/>
      <c r="I182" s="365"/>
      <c r="J182" s="365"/>
      <c r="K182" s="365"/>
      <c r="L182" s="365"/>
      <c r="M182" s="365"/>
      <c r="N182" s="365"/>
      <c r="O182" s="151"/>
      <c r="P182" s="332"/>
      <c r="Q182" s="332"/>
      <c r="R182" s="332"/>
    </row>
    <row r="183" spans="1:18" ht="20.25">
      <c r="A183" s="154"/>
      <c r="B183" s="154"/>
      <c r="C183" s="154"/>
      <c r="D183" s="154"/>
      <c r="E183" s="154"/>
      <c r="F183" s="364"/>
      <c r="G183" s="364"/>
      <c r="H183" s="364"/>
      <c r="I183" s="365"/>
      <c r="J183" s="365"/>
      <c r="K183" s="365"/>
      <c r="L183" s="365"/>
      <c r="M183" s="365"/>
      <c r="N183" s="365"/>
      <c r="O183" s="151"/>
      <c r="P183" s="332"/>
      <c r="Q183" s="332"/>
      <c r="R183" s="332"/>
    </row>
    <row r="184" spans="1:18" ht="20.25">
      <c r="A184" s="154"/>
      <c r="B184" s="154"/>
      <c r="C184" s="154"/>
      <c r="D184" s="154"/>
      <c r="E184" s="154"/>
      <c r="F184" s="364"/>
      <c r="G184" s="364"/>
      <c r="H184" s="364"/>
      <c r="I184" s="365"/>
      <c r="J184" s="365"/>
      <c r="K184" s="365"/>
      <c r="L184" s="365"/>
      <c r="M184" s="365"/>
      <c r="N184" s="365"/>
      <c r="O184" s="151"/>
      <c r="P184" s="332"/>
      <c r="Q184" s="332"/>
      <c r="R184" s="332"/>
    </row>
    <row r="185" spans="1:18" ht="20.25">
      <c r="A185" s="154"/>
      <c r="B185" s="154"/>
      <c r="C185" s="154"/>
      <c r="D185" s="154"/>
      <c r="E185" s="154"/>
      <c r="F185" s="364"/>
      <c r="G185" s="364"/>
      <c r="H185" s="364"/>
      <c r="I185" s="365"/>
      <c r="J185" s="365"/>
      <c r="K185" s="365"/>
      <c r="L185" s="365"/>
      <c r="M185" s="365"/>
      <c r="N185" s="365"/>
      <c r="O185" s="151"/>
      <c r="P185" s="332"/>
      <c r="Q185" s="332"/>
      <c r="R185" s="332"/>
    </row>
    <row r="186" spans="1:18" ht="20.25">
      <c r="A186" s="154"/>
      <c r="B186" s="154"/>
      <c r="C186" s="154"/>
      <c r="D186" s="154"/>
      <c r="E186" s="154"/>
      <c r="F186" s="364"/>
      <c r="G186" s="364"/>
      <c r="H186" s="364"/>
      <c r="I186" s="365"/>
      <c r="J186" s="365"/>
      <c r="K186" s="365"/>
      <c r="L186" s="365"/>
      <c r="M186" s="365"/>
      <c r="N186" s="365"/>
      <c r="O186" s="151"/>
      <c r="P186" s="332"/>
      <c r="Q186" s="332"/>
      <c r="R186" s="332"/>
    </row>
    <row r="187" spans="1:18" ht="20.25">
      <c r="A187" s="154"/>
      <c r="B187" s="154"/>
      <c r="C187" s="154"/>
      <c r="D187" s="154"/>
      <c r="E187" s="154"/>
      <c r="F187" s="364"/>
      <c r="G187" s="364"/>
      <c r="H187" s="364"/>
      <c r="I187" s="365"/>
      <c r="J187" s="365"/>
      <c r="K187" s="365"/>
      <c r="L187" s="365"/>
      <c r="M187" s="365"/>
      <c r="N187" s="365"/>
      <c r="O187" s="151"/>
      <c r="P187" s="332"/>
      <c r="Q187" s="332"/>
      <c r="R187" s="332"/>
    </row>
    <row r="188" spans="1:18" ht="20.25">
      <c r="A188" s="154"/>
      <c r="B188" s="154"/>
      <c r="C188" s="154"/>
      <c r="D188" s="154"/>
      <c r="E188" s="154"/>
      <c r="F188" s="364"/>
      <c r="G188" s="364"/>
      <c r="H188" s="364"/>
      <c r="I188" s="365"/>
      <c r="J188" s="365"/>
      <c r="K188" s="365"/>
      <c r="L188" s="365"/>
      <c r="M188" s="365"/>
      <c r="N188" s="365"/>
      <c r="O188" s="151"/>
      <c r="P188" s="332"/>
      <c r="Q188" s="332"/>
      <c r="R188" s="332"/>
    </row>
    <row r="189" spans="1:18" ht="20.25">
      <c r="A189" s="154"/>
      <c r="B189" s="154"/>
      <c r="C189" s="154"/>
      <c r="D189" s="154"/>
      <c r="E189" s="154"/>
      <c r="F189" s="364"/>
      <c r="G189" s="364"/>
      <c r="H189" s="364"/>
      <c r="I189" s="365"/>
      <c r="J189" s="365"/>
      <c r="K189" s="365"/>
      <c r="L189" s="365"/>
      <c r="M189" s="365"/>
      <c r="N189" s="365"/>
      <c r="O189" s="151"/>
      <c r="P189" s="332"/>
      <c r="Q189" s="332"/>
      <c r="R189" s="332"/>
    </row>
    <row r="190" spans="1:18" ht="20.25">
      <c r="A190" s="154"/>
      <c r="B190" s="154"/>
      <c r="C190" s="154"/>
      <c r="D190" s="154"/>
      <c r="E190" s="154"/>
      <c r="F190" s="364"/>
      <c r="G190" s="364"/>
      <c r="H190" s="364"/>
      <c r="I190" s="365"/>
      <c r="J190" s="365"/>
      <c r="K190" s="365"/>
      <c r="L190" s="365"/>
      <c r="M190" s="365"/>
      <c r="N190" s="365"/>
      <c r="O190" s="151"/>
      <c r="P190" s="332"/>
      <c r="Q190" s="332"/>
      <c r="R190" s="332"/>
    </row>
    <row r="191" spans="1:18" ht="20.25">
      <c r="A191" s="154"/>
      <c r="B191" s="154"/>
      <c r="C191" s="154"/>
      <c r="D191" s="154"/>
      <c r="E191" s="154"/>
      <c r="F191" s="155"/>
      <c r="G191" s="155"/>
      <c r="H191" s="155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</row>
    <row r="192" spans="1:18" ht="20.25">
      <c r="A192" s="154"/>
      <c r="B192" s="154"/>
      <c r="C192" s="154"/>
      <c r="D192" s="154"/>
      <c r="E192" s="154"/>
      <c r="F192" s="155"/>
      <c r="G192" s="155"/>
      <c r="H192" s="155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</row>
    <row r="193" spans="1:18" ht="20.25">
      <c r="A193" s="154"/>
      <c r="B193" s="154"/>
      <c r="C193" s="154"/>
      <c r="D193" s="154"/>
      <c r="E193" s="154"/>
      <c r="F193" s="155"/>
      <c r="G193" s="155"/>
      <c r="H193" s="155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</row>
    <row r="194" spans="1:18" ht="20.25">
      <c r="A194" s="154"/>
      <c r="B194" s="154"/>
      <c r="C194" s="154"/>
      <c r="D194" s="154"/>
      <c r="E194" s="154"/>
      <c r="F194" s="155"/>
      <c r="G194" s="155"/>
      <c r="H194" s="155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</row>
    <row r="195" spans="1:18" ht="20.25">
      <c r="A195" s="154"/>
      <c r="B195" s="154"/>
      <c r="C195" s="154"/>
      <c r="D195" s="154"/>
      <c r="E195" s="154"/>
      <c r="F195" s="155"/>
      <c r="G195" s="155"/>
      <c r="H195" s="155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</row>
    <row r="196" spans="1:18" ht="23.25">
      <c r="A196" s="237"/>
      <c r="B196" s="237"/>
      <c r="C196" s="237"/>
      <c r="D196" s="237"/>
      <c r="E196" s="237"/>
      <c r="F196" s="238"/>
      <c r="G196" s="238"/>
      <c r="H196" s="238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</row>
    <row r="197" spans="1:18" ht="24" thickBot="1">
      <c r="A197" s="237"/>
      <c r="B197" s="237"/>
      <c r="C197" s="237"/>
      <c r="D197" s="237"/>
      <c r="E197" s="237"/>
      <c r="F197" s="238"/>
      <c r="G197" s="238"/>
      <c r="H197" s="238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</row>
    <row r="198" spans="1:18" ht="24" thickBot="1">
      <c r="A198" s="434">
        <v>2</v>
      </c>
      <c r="B198" s="435"/>
      <c r="C198" s="435"/>
      <c r="D198" s="435"/>
      <c r="E198" s="435"/>
      <c r="F198" s="435"/>
      <c r="G198" s="435"/>
      <c r="H198" s="435"/>
      <c r="I198" s="435"/>
      <c r="J198" s="435"/>
      <c r="K198" s="435"/>
      <c r="L198" s="435"/>
      <c r="M198" s="435"/>
      <c r="N198" s="435"/>
      <c r="O198" s="435"/>
      <c r="P198" s="435"/>
      <c r="Q198" s="436"/>
      <c r="R198" s="391"/>
    </row>
    <row r="199" spans="1:18" ht="23.25">
      <c r="A199" s="437" t="s">
        <v>25</v>
      </c>
      <c r="B199" s="438"/>
      <c r="C199" s="438"/>
      <c r="D199" s="438"/>
      <c r="E199" s="438"/>
      <c r="F199" s="438"/>
      <c r="G199" s="438"/>
      <c r="H199" s="438"/>
      <c r="I199" s="438"/>
      <c r="J199" s="438"/>
      <c r="K199" s="438"/>
      <c r="L199" s="438"/>
      <c r="M199" s="438"/>
      <c r="N199" s="438"/>
      <c r="O199" s="438"/>
      <c r="P199" s="438"/>
      <c r="Q199" s="439"/>
      <c r="R199" s="185"/>
    </row>
    <row r="200" spans="1:18" ht="23.25">
      <c r="A200" s="193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94"/>
      <c r="Q200" s="195" t="s">
        <v>26</v>
      </c>
      <c r="R200" s="194"/>
    </row>
    <row r="201" spans="1:18" ht="23.25">
      <c r="A201" s="196" t="s">
        <v>27</v>
      </c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97"/>
      <c r="P201" s="198" t="s">
        <v>3</v>
      </c>
      <c r="Q201" s="199"/>
      <c r="R201" s="197"/>
    </row>
    <row r="202" spans="1:18" ht="23.25">
      <c r="A202" s="196" t="s">
        <v>4</v>
      </c>
      <c r="B202" s="181"/>
      <c r="C202" s="181">
        <v>5120</v>
      </c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200"/>
      <c r="P202" s="201" t="s">
        <v>5</v>
      </c>
      <c r="Q202" s="202"/>
      <c r="R202" s="200"/>
    </row>
    <row r="203" spans="1:18" ht="23.25">
      <c r="A203" s="196" t="s">
        <v>61</v>
      </c>
      <c r="B203" s="200"/>
      <c r="C203" s="200" t="s">
        <v>220</v>
      </c>
      <c r="D203" s="200"/>
      <c r="E203" s="200"/>
      <c r="F203" s="181"/>
      <c r="G203" s="181"/>
      <c r="H203" s="181"/>
      <c r="I203" s="181"/>
      <c r="J203" s="181"/>
      <c r="K203" s="181"/>
      <c r="L203" s="181"/>
      <c r="M203" s="181"/>
      <c r="N203" s="185" t="s">
        <v>171</v>
      </c>
      <c r="O203" s="200"/>
      <c r="P203" s="201" t="s">
        <v>6</v>
      </c>
      <c r="Q203" s="202"/>
      <c r="R203" s="200"/>
    </row>
    <row r="204" spans="1:18" ht="23.25">
      <c r="A204" s="196" t="s">
        <v>62</v>
      </c>
      <c r="B204" s="200">
        <v>2017</v>
      </c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200"/>
      <c r="P204" s="203" t="s">
        <v>7</v>
      </c>
      <c r="Q204" s="204"/>
      <c r="R204" s="200"/>
    </row>
    <row r="205" spans="1:18" ht="24" thickBot="1">
      <c r="A205" s="193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366"/>
      <c r="R205" s="181"/>
    </row>
    <row r="206" spans="1:18" ht="23.25">
      <c r="A206" s="440" t="s">
        <v>28</v>
      </c>
      <c r="B206" s="441"/>
      <c r="C206" s="441"/>
      <c r="D206" s="441"/>
      <c r="E206" s="441"/>
      <c r="F206" s="441"/>
      <c r="G206" s="441"/>
      <c r="H206" s="441"/>
      <c r="I206" s="441"/>
      <c r="J206" s="441"/>
      <c r="K206" s="441"/>
      <c r="L206" s="441"/>
      <c r="M206" s="205"/>
      <c r="N206" s="205"/>
      <c r="O206" s="443" t="s">
        <v>29</v>
      </c>
      <c r="P206" s="441"/>
      <c r="Q206" s="444"/>
      <c r="R206" s="185"/>
    </row>
    <row r="207" spans="1:18" ht="24" thickBot="1">
      <c r="A207" s="367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368"/>
      <c r="P207" s="181"/>
      <c r="Q207" s="366"/>
      <c r="R207" s="181"/>
    </row>
    <row r="208" spans="1:18" ht="23.25">
      <c r="A208" s="445">
        <v>2</v>
      </c>
      <c r="B208" s="446"/>
      <c r="C208" s="446"/>
      <c r="D208" s="446"/>
      <c r="E208" s="446"/>
      <c r="F208" s="446"/>
      <c r="G208" s="447"/>
      <c r="H208" s="303" t="s">
        <v>30</v>
      </c>
      <c r="I208" s="304"/>
      <c r="J208" s="304"/>
      <c r="K208" s="304"/>
      <c r="L208" s="304"/>
      <c r="M208" s="304"/>
      <c r="N208" s="304"/>
      <c r="O208" s="294" t="s">
        <v>31</v>
      </c>
      <c r="P208" s="305" t="s">
        <v>32</v>
      </c>
      <c r="Q208" s="299" t="s">
        <v>33</v>
      </c>
      <c r="R208" s="185"/>
    </row>
    <row r="209" spans="1:18" ht="23.25">
      <c r="A209" s="193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93"/>
      <c r="P209" s="369"/>
      <c r="Q209" s="366"/>
      <c r="R209" s="181"/>
    </row>
    <row r="210" spans="1:18" ht="23.25">
      <c r="A210" s="448" t="s">
        <v>34</v>
      </c>
      <c r="B210" s="306" t="s">
        <v>35</v>
      </c>
      <c r="C210" s="450" t="s">
        <v>36</v>
      </c>
      <c r="D210" s="306" t="s">
        <v>37</v>
      </c>
      <c r="E210" s="306" t="s">
        <v>38</v>
      </c>
      <c r="F210" s="450" t="s">
        <v>39</v>
      </c>
      <c r="G210" s="450" t="s">
        <v>40</v>
      </c>
      <c r="H210" s="450" t="s">
        <v>102</v>
      </c>
      <c r="I210" s="450" t="s">
        <v>103</v>
      </c>
      <c r="J210" s="306"/>
      <c r="K210" s="306" t="s">
        <v>35</v>
      </c>
      <c r="L210" s="306"/>
      <c r="M210" s="306"/>
      <c r="N210" s="307"/>
      <c r="O210" s="454">
        <v>3</v>
      </c>
      <c r="P210" s="456">
        <v>4</v>
      </c>
      <c r="Q210" s="458">
        <v>5</v>
      </c>
      <c r="R210" s="331"/>
    </row>
    <row r="211" spans="1:18" ht="24" thickBot="1">
      <c r="A211" s="469"/>
      <c r="B211" s="213" t="s">
        <v>34</v>
      </c>
      <c r="C211" s="470"/>
      <c r="D211" s="213" t="s">
        <v>43</v>
      </c>
      <c r="E211" s="213" t="s">
        <v>44</v>
      </c>
      <c r="F211" s="470"/>
      <c r="G211" s="470"/>
      <c r="H211" s="470"/>
      <c r="I211" s="470"/>
      <c r="J211" s="213" t="s">
        <v>104</v>
      </c>
      <c r="K211" s="308" t="s">
        <v>104</v>
      </c>
      <c r="L211" s="213" t="s">
        <v>105</v>
      </c>
      <c r="M211" s="213" t="s">
        <v>105</v>
      </c>
      <c r="N211" s="214" t="s">
        <v>120</v>
      </c>
      <c r="O211" s="471"/>
      <c r="P211" s="472"/>
      <c r="Q211" s="473"/>
      <c r="R211" s="331"/>
    </row>
    <row r="212" spans="1:18" ht="23.25">
      <c r="A212" s="190"/>
      <c r="B212" s="209"/>
      <c r="C212" s="191"/>
      <c r="D212" s="209"/>
      <c r="E212" s="191"/>
      <c r="F212" s="209"/>
      <c r="G212" s="191"/>
      <c r="H212" s="209"/>
      <c r="I212" s="191"/>
      <c r="J212" s="209"/>
      <c r="K212" s="185"/>
      <c r="L212" s="209"/>
      <c r="M212" s="209"/>
      <c r="N212" s="191"/>
      <c r="O212" s="211"/>
      <c r="P212" s="212"/>
      <c r="Q212" s="218"/>
      <c r="R212" s="314"/>
    </row>
    <row r="213" spans="1:18" ht="23.25">
      <c r="A213" s="184"/>
      <c r="B213" s="219"/>
      <c r="C213" s="185"/>
      <c r="D213" s="219"/>
      <c r="E213" s="185"/>
      <c r="F213" s="219"/>
      <c r="G213" s="185"/>
      <c r="H213" s="312">
        <v>2</v>
      </c>
      <c r="I213" s="311">
        <v>1</v>
      </c>
      <c r="J213" s="312"/>
      <c r="K213" s="311"/>
      <c r="L213" s="312"/>
      <c r="M213" s="312"/>
      <c r="N213" s="289" t="s">
        <v>107</v>
      </c>
      <c r="O213" s="315">
        <f>+P213-Q213</f>
        <v>4929.860000000102</v>
      </c>
      <c r="P213" s="340">
        <f>+P216+P220</f>
        <v>1469300</v>
      </c>
      <c r="Q213" s="315">
        <f>+Q216+Q220</f>
        <v>1464370.14</v>
      </c>
      <c r="R213" s="314"/>
    </row>
    <row r="214" spans="1:18" ht="23.25">
      <c r="A214" s="184"/>
      <c r="B214" s="219"/>
      <c r="C214" s="185"/>
      <c r="D214" s="219"/>
      <c r="E214" s="185"/>
      <c r="F214" s="219"/>
      <c r="G214" s="185"/>
      <c r="H214" s="312"/>
      <c r="I214" s="311"/>
      <c r="J214" s="312"/>
      <c r="K214" s="311"/>
      <c r="L214" s="312"/>
      <c r="M214" s="312"/>
      <c r="N214" s="289"/>
      <c r="O214" s="315"/>
      <c r="P214" s="340"/>
      <c r="Q214" s="315"/>
      <c r="R214" s="314"/>
    </row>
    <row r="215" spans="1:18" ht="23.25">
      <c r="A215" s="184"/>
      <c r="B215" s="219"/>
      <c r="C215" s="185"/>
      <c r="D215" s="219"/>
      <c r="E215" s="185"/>
      <c r="F215" s="219"/>
      <c r="G215" s="185"/>
      <c r="H215" s="312"/>
      <c r="I215" s="311"/>
      <c r="J215" s="312"/>
      <c r="K215" s="311"/>
      <c r="L215" s="312"/>
      <c r="M215" s="312"/>
      <c r="N215" s="185"/>
      <c r="O215" s="313"/>
      <c r="P215" s="370"/>
      <c r="Q215" s="315"/>
      <c r="R215" s="314"/>
    </row>
    <row r="216" spans="1:18" ht="23.25">
      <c r="A216" s="184"/>
      <c r="B216" s="221" t="s">
        <v>132</v>
      </c>
      <c r="C216" s="181" t="s">
        <v>132</v>
      </c>
      <c r="D216" s="221"/>
      <c r="E216" s="181" t="s">
        <v>131</v>
      </c>
      <c r="F216" s="221" t="s">
        <v>133</v>
      </c>
      <c r="G216" s="185"/>
      <c r="H216" s="318">
        <v>2</v>
      </c>
      <c r="I216" s="289">
        <v>1</v>
      </c>
      <c r="J216" s="318">
        <v>1</v>
      </c>
      <c r="K216" s="289"/>
      <c r="L216" s="318"/>
      <c r="M216" s="318"/>
      <c r="N216" s="289" t="s">
        <v>108</v>
      </c>
      <c r="O216" s="313"/>
      <c r="P216" s="340">
        <f>+P217</f>
        <v>1397000</v>
      </c>
      <c r="Q216" s="315">
        <f>+Q217</f>
        <v>1397000</v>
      </c>
      <c r="R216" s="314"/>
    </row>
    <row r="217" spans="1:18" ht="23.25">
      <c r="A217" s="184"/>
      <c r="B217" s="219"/>
      <c r="C217" s="185"/>
      <c r="D217" s="219"/>
      <c r="E217" s="185"/>
      <c r="F217" s="219"/>
      <c r="G217" s="223">
        <v>100</v>
      </c>
      <c r="H217" s="371">
        <v>2</v>
      </c>
      <c r="I217" s="372">
        <v>1</v>
      </c>
      <c r="J217" s="371">
        <v>1</v>
      </c>
      <c r="K217" s="372">
        <v>1</v>
      </c>
      <c r="L217" s="371">
        <v>0</v>
      </c>
      <c r="M217" s="371">
        <v>1</v>
      </c>
      <c r="N217" s="194" t="s">
        <v>141</v>
      </c>
      <c r="O217" s="313"/>
      <c r="P217" s="326">
        <f>340000+1057000</f>
        <v>1397000</v>
      </c>
      <c r="Q217" s="325">
        <f>340000+1057000</f>
        <v>1397000</v>
      </c>
      <c r="R217" s="394"/>
    </row>
    <row r="218" spans="1:18" ht="23.25">
      <c r="A218" s="184"/>
      <c r="B218" s="219"/>
      <c r="C218" s="185"/>
      <c r="D218" s="219"/>
      <c r="E218" s="185"/>
      <c r="F218" s="219"/>
      <c r="G218" s="223"/>
      <c r="H218" s="371"/>
      <c r="I218" s="372"/>
      <c r="J218" s="371"/>
      <c r="K218" s="372"/>
      <c r="L218" s="371"/>
      <c r="M218" s="371"/>
      <c r="N218" s="194"/>
      <c r="O218" s="313"/>
      <c r="P218" s="326"/>
      <c r="Q218" s="325"/>
      <c r="R218" s="394"/>
    </row>
    <row r="219" spans="1:18" ht="23.25">
      <c r="A219" s="184"/>
      <c r="B219" s="219"/>
      <c r="C219" s="185"/>
      <c r="D219" s="219"/>
      <c r="E219" s="185"/>
      <c r="F219" s="219"/>
      <c r="G219" s="223"/>
      <c r="H219" s="371"/>
      <c r="I219" s="372"/>
      <c r="J219" s="371"/>
      <c r="K219" s="372"/>
      <c r="L219" s="371"/>
      <c r="M219" s="371"/>
      <c r="N219" s="194"/>
      <c r="O219" s="313"/>
      <c r="P219" s="326"/>
      <c r="Q219" s="325"/>
      <c r="R219" s="394"/>
    </row>
    <row r="220" spans="1:18" ht="23.25">
      <c r="A220" s="184"/>
      <c r="B220" s="219"/>
      <c r="C220" s="185"/>
      <c r="D220" s="219"/>
      <c r="E220" s="185"/>
      <c r="F220" s="219"/>
      <c r="G220" s="223"/>
      <c r="H220" s="312">
        <v>2</v>
      </c>
      <c r="I220" s="311">
        <v>1</v>
      </c>
      <c r="J220" s="312">
        <v>2</v>
      </c>
      <c r="K220" s="311"/>
      <c r="L220" s="312"/>
      <c r="M220" s="312"/>
      <c r="N220" s="289" t="s">
        <v>110</v>
      </c>
      <c r="O220" s="313"/>
      <c r="P220" s="340">
        <f>+P221+P222</f>
        <v>72300</v>
      </c>
      <c r="Q220" s="315">
        <f>+Q221+Q222</f>
        <v>67370.14</v>
      </c>
      <c r="R220" s="314"/>
    </row>
    <row r="221" spans="1:18" ht="23.25">
      <c r="A221" s="184"/>
      <c r="B221" s="219"/>
      <c r="C221" s="185"/>
      <c r="D221" s="219"/>
      <c r="E221" s="185"/>
      <c r="F221" s="219"/>
      <c r="G221" s="223"/>
      <c r="H221" s="221">
        <v>2</v>
      </c>
      <c r="I221" s="181">
        <v>1</v>
      </c>
      <c r="J221" s="221">
        <v>2</v>
      </c>
      <c r="K221" s="181">
        <v>2</v>
      </c>
      <c r="L221" s="193">
        <v>0</v>
      </c>
      <c r="M221" s="221">
        <v>6</v>
      </c>
      <c r="N221" s="243" t="s">
        <v>197</v>
      </c>
      <c r="O221" s="313"/>
      <c r="P221" s="326">
        <v>10800</v>
      </c>
      <c r="Q221" s="325">
        <v>10800</v>
      </c>
      <c r="R221" s="314"/>
    </row>
    <row r="222" spans="1:18" ht="23.25">
      <c r="A222" s="184"/>
      <c r="B222" s="219"/>
      <c r="C222" s="185"/>
      <c r="D222" s="219"/>
      <c r="E222" s="185"/>
      <c r="F222" s="219"/>
      <c r="G222" s="223"/>
      <c r="H222" s="371">
        <v>2</v>
      </c>
      <c r="I222" s="372">
        <v>1</v>
      </c>
      <c r="J222" s="371">
        <v>2</v>
      </c>
      <c r="K222" s="372">
        <v>2</v>
      </c>
      <c r="L222" s="371">
        <v>0</v>
      </c>
      <c r="M222" s="371">
        <v>8</v>
      </c>
      <c r="N222" s="243" t="s">
        <v>185</v>
      </c>
      <c r="O222" s="313"/>
      <c r="P222" s="326">
        <v>61500</v>
      </c>
      <c r="Q222" s="325">
        <v>56570.14</v>
      </c>
      <c r="R222" s="394"/>
    </row>
    <row r="223" spans="1:18" ht="23.25">
      <c r="A223" s="184"/>
      <c r="B223" s="219"/>
      <c r="C223" s="185"/>
      <c r="D223" s="219"/>
      <c r="E223" s="185"/>
      <c r="F223" s="219"/>
      <c r="G223" s="223"/>
      <c r="H223" s="371"/>
      <c r="I223" s="372"/>
      <c r="J223" s="371"/>
      <c r="K223" s="372"/>
      <c r="L223" s="371"/>
      <c r="M223" s="371"/>
      <c r="N223" s="194"/>
      <c r="O223" s="313"/>
      <c r="P223" s="326"/>
      <c r="Q223" s="325"/>
      <c r="R223" s="394"/>
    </row>
    <row r="224" spans="1:18" ht="23.25">
      <c r="A224" s="184"/>
      <c r="B224" s="219"/>
      <c r="C224" s="185"/>
      <c r="D224" s="219"/>
      <c r="E224" s="185"/>
      <c r="F224" s="219"/>
      <c r="G224" s="223"/>
      <c r="H224" s="371"/>
      <c r="I224" s="372"/>
      <c r="J224" s="371"/>
      <c r="K224" s="372"/>
      <c r="L224" s="371"/>
      <c r="M224" s="371"/>
      <c r="N224" s="194"/>
      <c r="O224" s="313"/>
      <c r="P224" s="326"/>
      <c r="Q224" s="325"/>
      <c r="R224" s="394"/>
    </row>
    <row r="225" spans="1:18" ht="23.25">
      <c r="A225" s="184"/>
      <c r="B225" s="219"/>
      <c r="C225" s="185"/>
      <c r="D225" s="219"/>
      <c r="E225" s="185"/>
      <c r="F225" s="219"/>
      <c r="G225" s="223"/>
      <c r="H225" s="312">
        <v>2</v>
      </c>
      <c r="I225" s="311">
        <v>2</v>
      </c>
      <c r="J225" s="371"/>
      <c r="K225" s="372"/>
      <c r="L225" s="371"/>
      <c r="M225" s="371"/>
      <c r="N225" s="197" t="s">
        <v>200</v>
      </c>
      <c r="O225" s="315">
        <f>+P225-Q225</f>
        <v>167010.12</v>
      </c>
      <c r="P225" s="340">
        <f>+P228+P233</f>
        <v>169760.12</v>
      </c>
      <c r="Q225" s="315">
        <f>+Q228+Q233</f>
        <v>2750</v>
      </c>
      <c r="R225" s="314"/>
    </row>
    <row r="226" spans="1:18" ht="23.25">
      <c r="A226" s="184"/>
      <c r="B226" s="219"/>
      <c r="C226" s="185"/>
      <c r="D226" s="219"/>
      <c r="E226" s="185"/>
      <c r="F226" s="219"/>
      <c r="G226" s="223"/>
      <c r="H226" s="312"/>
      <c r="I226" s="311"/>
      <c r="J226" s="371"/>
      <c r="K226" s="372"/>
      <c r="L226" s="371"/>
      <c r="M226" s="371"/>
      <c r="N226" s="197"/>
      <c r="O226" s="313"/>
      <c r="P226" s="340"/>
      <c r="Q226" s="315"/>
      <c r="R226" s="314"/>
    </row>
    <row r="227" spans="1:18" ht="23.25">
      <c r="A227" s="184"/>
      <c r="B227" s="219"/>
      <c r="C227" s="185"/>
      <c r="D227" s="219"/>
      <c r="E227" s="185"/>
      <c r="F227" s="219"/>
      <c r="G227" s="223"/>
      <c r="H227" s="371"/>
      <c r="I227" s="372"/>
      <c r="J227" s="371"/>
      <c r="K227" s="372"/>
      <c r="L227" s="371"/>
      <c r="M227" s="371"/>
      <c r="N227" s="194"/>
      <c r="O227" s="313"/>
      <c r="P227" s="326"/>
      <c r="Q227" s="325"/>
      <c r="R227" s="394"/>
    </row>
    <row r="228" spans="1:18" ht="23.25">
      <c r="A228" s="184"/>
      <c r="B228" s="219"/>
      <c r="C228" s="185"/>
      <c r="D228" s="219"/>
      <c r="E228" s="185"/>
      <c r="F228" s="219"/>
      <c r="G228" s="223"/>
      <c r="H228" s="312">
        <v>2</v>
      </c>
      <c r="I228" s="311">
        <v>2</v>
      </c>
      <c r="J228" s="312">
        <v>3</v>
      </c>
      <c r="K228" s="372"/>
      <c r="L228" s="371"/>
      <c r="M228" s="371"/>
      <c r="N228" s="197" t="s">
        <v>190</v>
      </c>
      <c r="O228" s="313"/>
      <c r="P228" s="340">
        <f>+P229</f>
        <v>1750</v>
      </c>
      <c r="Q228" s="315">
        <f>+Q229</f>
        <v>1750</v>
      </c>
      <c r="R228" s="314"/>
    </row>
    <row r="229" spans="1:18" ht="23.25">
      <c r="A229" s="184"/>
      <c r="B229" s="219"/>
      <c r="C229" s="185"/>
      <c r="D229" s="219"/>
      <c r="E229" s="185"/>
      <c r="F229" s="219"/>
      <c r="G229" s="223">
        <v>9995</v>
      </c>
      <c r="H229" s="371">
        <v>2</v>
      </c>
      <c r="I229" s="372">
        <v>2</v>
      </c>
      <c r="J229" s="371">
        <v>3</v>
      </c>
      <c r="K229" s="372">
        <v>1</v>
      </c>
      <c r="L229" s="371">
        <v>0</v>
      </c>
      <c r="M229" s="371">
        <v>1</v>
      </c>
      <c r="N229" s="194" t="s">
        <v>192</v>
      </c>
      <c r="O229" s="313"/>
      <c r="P229" s="326">
        <v>1750</v>
      </c>
      <c r="Q229" s="325">
        <v>1750</v>
      </c>
      <c r="R229" s="394"/>
    </row>
    <row r="230" spans="1:18" ht="23.25">
      <c r="A230" s="184"/>
      <c r="B230" s="219"/>
      <c r="C230" s="185"/>
      <c r="D230" s="219"/>
      <c r="E230" s="185"/>
      <c r="F230" s="219"/>
      <c r="G230" s="223"/>
      <c r="H230" s="371"/>
      <c r="I230" s="372"/>
      <c r="J230" s="371"/>
      <c r="K230" s="372"/>
      <c r="L230" s="371"/>
      <c r="M230" s="371"/>
      <c r="N230" s="194"/>
      <c r="O230" s="313"/>
      <c r="P230" s="326"/>
      <c r="Q230" s="325"/>
      <c r="R230" s="394"/>
    </row>
    <row r="231" spans="1:18" ht="23.25">
      <c r="A231" s="184"/>
      <c r="B231" s="221"/>
      <c r="C231" s="181"/>
      <c r="D231" s="221"/>
      <c r="E231" s="181"/>
      <c r="F231" s="221"/>
      <c r="G231" s="223"/>
      <c r="H231" s="316"/>
      <c r="I231" s="243"/>
      <c r="J231" s="316"/>
      <c r="K231" s="243"/>
      <c r="L231" s="316"/>
      <c r="M231" s="316"/>
      <c r="N231" s="243"/>
      <c r="O231" s="325"/>
      <c r="P231" s="326"/>
      <c r="Q231" s="325"/>
      <c r="R231" s="394"/>
    </row>
    <row r="232" spans="1:18" ht="23.25">
      <c r="A232" s="184"/>
      <c r="B232" s="221"/>
      <c r="C232" s="181"/>
      <c r="D232" s="219"/>
      <c r="E232" s="181"/>
      <c r="F232" s="221"/>
      <c r="G232" s="223"/>
      <c r="H232" s="316"/>
      <c r="I232" s="243"/>
      <c r="J232" s="316"/>
      <c r="K232" s="243"/>
      <c r="L232" s="316"/>
      <c r="M232" s="316"/>
      <c r="N232" s="243"/>
      <c r="O232" s="325"/>
      <c r="P232" s="326"/>
      <c r="Q232" s="325"/>
      <c r="R232" s="394"/>
    </row>
    <row r="233" spans="1:18" ht="23.25">
      <c r="A233" s="184"/>
      <c r="B233" s="221"/>
      <c r="C233" s="181"/>
      <c r="D233" s="219"/>
      <c r="E233" s="181"/>
      <c r="F233" s="221"/>
      <c r="G233" s="223"/>
      <c r="H233" s="318">
        <v>2</v>
      </c>
      <c r="I233" s="289">
        <v>3</v>
      </c>
      <c r="J233" s="318">
        <v>7</v>
      </c>
      <c r="K233" s="243"/>
      <c r="L233" s="316"/>
      <c r="M233" s="316"/>
      <c r="N233" s="289" t="s">
        <v>204</v>
      </c>
      <c r="O233" s="325"/>
      <c r="P233" s="340">
        <f>+P234+P235</f>
        <v>168010.12</v>
      </c>
      <c r="Q233" s="315">
        <f>+Q234</f>
        <v>1000</v>
      </c>
      <c r="R233" s="314"/>
    </row>
    <row r="234" spans="1:18" ht="23.25">
      <c r="A234" s="184"/>
      <c r="B234" s="221"/>
      <c r="C234" s="181"/>
      <c r="D234" s="219"/>
      <c r="E234" s="181"/>
      <c r="F234" s="221"/>
      <c r="G234" s="223">
        <v>9995</v>
      </c>
      <c r="H234" s="318">
        <v>2</v>
      </c>
      <c r="I234" s="289">
        <v>3</v>
      </c>
      <c r="J234" s="318">
        <v>7</v>
      </c>
      <c r="K234" s="243">
        <v>1</v>
      </c>
      <c r="L234" s="316">
        <v>0</v>
      </c>
      <c r="M234" s="316">
        <v>1</v>
      </c>
      <c r="N234" s="243" t="s">
        <v>193</v>
      </c>
      <c r="O234" s="325"/>
      <c r="P234" s="326">
        <v>1000</v>
      </c>
      <c r="Q234" s="325">
        <v>1000</v>
      </c>
      <c r="R234" s="394"/>
    </row>
    <row r="235" spans="1:18" ht="23.25">
      <c r="A235" s="184"/>
      <c r="B235" s="221"/>
      <c r="C235" s="181"/>
      <c r="D235" s="219"/>
      <c r="E235" s="181"/>
      <c r="F235" s="221"/>
      <c r="G235" s="223">
        <v>9995</v>
      </c>
      <c r="H235" s="316">
        <v>2</v>
      </c>
      <c r="I235" s="243">
        <v>3</v>
      </c>
      <c r="J235" s="316">
        <v>7</v>
      </c>
      <c r="K235" s="243">
        <v>2</v>
      </c>
      <c r="L235" s="316">
        <v>0</v>
      </c>
      <c r="M235" s="316">
        <v>1</v>
      </c>
      <c r="N235" s="243" t="s">
        <v>202</v>
      </c>
      <c r="O235" s="325"/>
      <c r="P235" s="326">
        <v>167010.12</v>
      </c>
      <c r="Q235" s="325"/>
      <c r="R235" s="394"/>
    </row>
    <row r="236" spans="1:18" ht="23.25">
      <c r="A236" s="184"/>
      <c r="B236" s="221"/>
      <c r="C236" s="181"/>
      <c r="D236" s="219"/>
      <c r="E236" s="181"/>
      <c r="F236" s="221"/>
      <c r="G236" s="223"/>
      <c r="H236" s="316"/>
      <c r="I236" s="243"/>
      <c r="J236" s="316"/>
      <c r="K236" s="243"/>
      <c r="L236" s="316"/>
      <c r="M236" s="316"/>
      <c r="N236" s="243"/>
      <c r="O236" s="325"/>
      <c r="P236" s="326"/>
      <c r="Q236" s="325"/>
      <c r="R236" s="394"/>
    </row>
    <row r="237" spans="1:18" ht="24" thickBot="1">
      <c r="A237" s="184"/>
      <c r="B237" s="219"/>
      <c r="C237" s="185"/>
      <c r="D237" s="219"/>
      <c r="E237" s="185"/>
      <c r="F237" s="222"/>
      <c r="G237" s="223"/>
      <c r="H237" s="316"/>
      <c r="I237" s="243"/>
      <c r="J237" s="316"/>
      <c r="K237" s="243"/>
      <c r="L237" s="316"/>
      <c r="M237" s="316"/>
      <c r="N237" s="327"/>
      <c r="O237" s="325"/>
      <c r="P237" s="326"/>
      <c r="Q237" s="325"/>
      <c r="R237" s="394"/>
    </row>
    <row r="238" spans="1:18" ht="24" thickBot="1">
      <c r="A238" s="463"/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5"/>
      <c r="M238" s="328"/>
      <c r="N238" s="329" t="s">
        <v>150</v>
      </c>
      <c r="O238" s="330">
        <f>+O213+O225</f>
        <v>171939.9800000001</v>
      </c>
      <c r="P238" s="409">
        <f>+P213+P225</f>
        <v>1639060.12</v>
      </c>
      <c r="Q238" s="330">
        <f>+Q213+Q225</f>
        <v>1467120.14</v>
      </c>
      <c r="R238" s="341"/>
    </row>
    <row r="239" spans="1:18" ht="23.25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314"/>
      <c r="P239" s="314"/>
      <c r="Q239" s="314"/>
      <c r="R239" s="314"/>
    </row>
    <row r="240" spans="1:18" ht="26.25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314"/>
      <c r="P240" s="314"/>
      <c r="Q240" s="287"/>
      <c r="R240" s="287"/>
    </row>
    <row r="241" spans="1:18" ht="23.25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331"/>
      <c r="P241" s="314"/>
      <c r="Q241" s="314"/>
      <c r="R241" s="314"/>
    </row>
    <row r="242" spans="1:18" ht="23.25">
      <c r="A242" s="237"/>
      <c r="B242" s="237"/>
      <c r="C242" s="237"/>
      <c r="D242" s="237"/>
      <c r="E242" s="237"/>
      <c r="F242" s="238"/>
      <c r="G242" s="238"/>
      <c r="H242" s="238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</row>
    <row r="243" spans="1:18" ht="23.25">
      <c r="A243" s="179"/>
      <c r="B243" s="179"/>
      <c r="C243" s="179"/>
      <c r="D243" s="179"/>
      <c r="E243" s="179"/>
      <c r="F243" s="179"/>
      <c r="G243" s="179"/>
      <c r="H243" s="180"/>
      <c r="I243" s="181"/>
      <c r="J243" s="181"/>
      <c r="K243" s="181"/>
      <c r="L243" s="181"/>
      <c r="M243" s="181"/>
      <c r="N243" s="180"/>
      <c r="O243" s="180"/>
      <c r="P243" s="182"/>
      <c r="Q243" s="183"/>
      <c r="R243" s="341"/>
    </row>
    <row r="244" spans="1:18" ht="23.25">
      <c r="A244" s="474" t="s">
        <v>129</v>
      </c>
      <c r="B244" s="474"/>
      <c r="C244" s="474"/>
      <c r="D244" s="474"/>
      <c r="E244" s="474"/>
      <c r="F244" s="474"/>
      <c r="G244" s="474"/>
      <c r="H244" s="474"/>
      <c r="I244" s="474"/>
      <c r="J244" s="181"/>
      <c r="K244" s="181"/>
      <c r="L244" s="181"/>
      <c r="M244" s="181"/>
      <c r="N244" s="185" t="s">
        <v>130</v>
      </c>
      <c r="O244" s="475" t="s">
        <v>101</v>
      </c>
      <c r="P244" s="475"/>
      <c r="Q244" s="475"/>
      <c r="R244" s="237"/>
    </row>
    <row r="245" spans="1:18" ht="20.2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1"/>
      <c r="P245" s="332"/>
      <c r="Q245" s="332"/>
      <c r="R245" s="332"/>
    </row>
    <row r="246" spans="1:18" ht="20.25">
      <c r="A246" s="154"/>
      <c r="B246" s="154"/>
      <c r="C246" s="154"/>
      <c r="D246" s="154"/>
      <c r="E246" s="154"/>
      <c r="F246" s="155"/>
      <c r="G246" s="155"/>
      <c r="H246" s="155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</row>
    <row r="247" spans="1:18" ht="20.25">
      <c r="A247" s="154"/>
      <c r="B247" s="154"/>
      <c r="C247" s="154"/>
      <c r="D247" s="154"/>
      <c r="E247" s="154"/>
      <c r="F247" s="155"/>
      <c r="G247" s="155"/>
      <c r="H247" s="155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</row>
    <row r="248" spans="1:18" ht="20.25">
      <c r="A248" s="154"/>
      <c r="B248" s="154"/>
      <c r="C248" s="154"/>
      <c r="D248" s="154"/>
      <c r="E248" s="154"/>
      <c r="F248" s="155"/>
      <c r="G248" s="155"/>
      <c r="H248" s="155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</row>
    <row r="249" spans="1:18" ht="20.25">
      <c r="A249" s="154"/>
      <c r="B249" s="154"/>
      <c r="C249" s="154"/>
      <c r="D249" s="154"/>
      <c r="E249" s="154"/>
      <c r="F249" s="155"/>
      <c r="G249" s="155"/>
      <c r="H249" s="155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</row>
    <row r="250" spans="1:18" ht="20.25">
      <c r="A250" s="154"/>
      <c r="B250" s="154"/>
      <c r="C250" s="154"/>
      <c r="D250" s="154"/>
      <c r="E250" s="154"/>
      <c r="F250" s="155"/>
      <c r="G250" s="155"/>
      <c r="H250" s="155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</row>
    <row r="251" spans="1:18" ht="20.25">
      <c r="A251" s="154"/>
      <c r="B251" s="154"/>
      <c r="C251" s="154"/>
      <c r="D251" s="154"/>
      <c r="E251" s="154"/>
      <c r="F251" s="155"/>
      <c r="G251" s="155"/>
      <c r="H251" s="155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</row>
    <row r="252" spans="1:18" ht="20.25">
      <c r="A252" s="154"/>
      <c r="B252" s="154"/>
      <c r="C252" s="154"/>
      <c r="D252" s="154"/>
      <c r="E252" s="154"/>
      <c r="F252" s="155"/>
      <c r="G252" s="155"/>
      <c r="H252" s="155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</row>
    <row r="253" spans="1:18" ht="20.25">
      <c r="A253" s="154"/>
      <c r="B253" s="154"/>
      <c r="C253" s="154"/>
      <c r="D253" s="154"/>
      <c r="E253" s="154"/>
      <c r="F253" s="155"/>
      <c r="G253" s="155"/>
      <c r="H253" s="155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</row>
    <row r="254" spans="1:18" ht="20.25">
      <c r="A254" s="154"/>
      <c r="B254" s="154"/>
      <c r="C254" s="154"/>
      <c r="D254" s="154"/>
      <c r="E254" s="154"/>
      <c r="F254" s="155"/>
      <c r="G254" s="155"/>
      <c r="H254" s="155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</row>
    <row r="255" spans="1:18" ht="20.25">
      <c r="A255" s="154"/>
      <c r="B255" s="154"/>
      <c r="C255" s="154"/>
      <c r="D255" s="154"/>
      <c r="E255" s="154"/>
      <c r="F255" s="155"/>
      <c r="G255" s="155"/>
      <c r="H255" s="155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</row>
    <row r="256" spans="1:18" ht="20.25">
      <c r="A256" s="154"/>
      <c r="B256" s="154"/>
      <c r="C256" s="154"/>
      <c r="D256" s="154"/>
      <c r="E256" s="154"/>
      <c r="F256" s="155"/>
      <c r="G256" s="155"/>
      <c r="H256" s="155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</row>
    <row r="257" spans="1:18" ht="20.25">
      <c r="A257" s="154"/>
      <c r="B257" s="154"/>
      <c r="C257" s="154"/>
      <c r="D257" s="154"/>
      <c r="E257" s="154"/>
      <c r="F257" s="155"/>
      <c r="G257" s="155"/>
      <c r="H257" s="155"/>
      <c r="I257" s="154"/>
      <c r="J257" s="155"/>
      <c r="K257" s="155"/>
      <c r="L257" s="154"/>
      <c r="M257" s="154"/>
      <c r="N257" s="154"/>
      <c r="O257" s="154"/>
      <c r="P257" s="154"/>
      <c r="Q257" s="154"/>
      <c r="R257" s="154"/>
    </row>
    <row r="258" spans="1:18" ht="20.25">
      <c r="A258" s="154"/>
      <c r="B258" s="154"/>
      <c r="C258" s="154"/>
      <c r="D258" s="154"/>
      <c r="E258" s="154"/>
      <c r="F258" s="155"/>
      <c r="G258" s="155"/>
      <c r="H258" s="155"/>
      <c r="I258" s="154"/>
      <c r="J258" s="155"/>
      <c r="K258" s="155"/>
      <c r="L258" s="154"/>
      <c r="M258" s="154"/>
      <c r="N258" s="154"/>
      <c r="O258" s="154"/>
      <c r="P258" s="154"/>
      <c r="Q258" s="154"/>
      <c r="R258" s="154"/>
    </row>
    <row r="259" spans="1:18" ht="20.25">
      <c r="A259" s="154"/>
      <c r="B259" s="154"/>
      <c r="C259" s="154"/>
      <c r="D259" s="154"/>
      <c r="E259" s="154"/>
      <c r="F259" s="155"/>
      <c r="G259" s="155"/>
      <c r="H259" s="155"/>
      <c r="I259" s="154"/>
      <c r="J259" s="155"/>
      <c r="K259" s="155"/>
      <c r="L259" s="154"/>
      <c r="M259" s="154"/>
      <c r="N259" s="154"/>
      <c r="O259" s="154"/>
      <c r="P259" s="154"/>
      <c r="Q259" s="154"/>
      <c r="R259" s="154"/>
    </row>
    <row r="260" spans="1:18" ht="20.25">
      <c r="A260" s="154"/>
      <c r="B260" s="154"/>
      <c r="C260" s="154"/>
      <c r="D260" s="154"/>
      <c r="E260" s="154"/>
      <c r="F260" s="155"/>
      <c r="G260" s="155"/>
      <c r="H260" s="155"/>
      <c r="I260" s="154"/>
      <c r="J260" s="155"/>
      <c r="K260" s="155"/>
      <c r="L260" s="154"/>
      <c r="M260" s="154"/>
      <c r="N260" s="154"/>
      <c r="O260" s="154"/>
      <c r="P260" s="154"/>
      <c r="Q260" s="154"/>
      <c r="R260" s="154"/>
    </row>
    <row r="261" spans="1:18" ht="20.25">
      <c r="A261" s="154"/>
      <c r="B261" s="154"/>
      <c r="C261" s="154"/>
      <c r="D261" s="154"/>
      <c r="E261" s="154"/>
      <c r="F261" s="155"/>
      <c r="G261" s="155"/>
      <c r="H261" s="155"/>
      <c r="I261" s="154"/>
      <c r="J261" s="155"/>
      <c r="K261" s="155"/>
      <c r="L261" s="154"/>
      <c r="M261" s="154"/>
      <c r="N261" s="154"/>
      <c r="O261" s="154"/>
      <c r="P261" s="154"/>
      <c r="Q261" s="154"/>
      <c r="R261" s="154"/>
    </row>
    <row r="262" spans="1:18" ht="20.25">
      <c r="A262" s="154"/>
      <c r="B262" s="154"/>
      <c r="C262" s="154"/>
      <c r="D262" s="154"/>
      <c r="E262" s="154"/>
      <c r="F262" s="155"/>
      <c r="G262" s="155"/>
      <c r="H262" s="155"/>
      <c r="I262" s="154"/>
      <c r="J262" s="155"/>
      <c r="K262" s="155"/>
      <c r="L262" s="154"/>
      <c r="M262" s="154"/>
      <c r="N262" s="154"/>
      <c r="O262" s="154"/>
      <c r="P262" s="154"/>
      <c r="Q262" s="154"/>
      <c r="R262" s="154"/>
    </row>
    <row r="263" spans="1:18" ht="20.25">
      <c r="A263" s="154"/>
      <c r="B263" s="154"/>
      <c r="C263" s="154"/>
      <c r="D263" s="154"/>
      <c r="E263" s="154"/>
      <c r="F263" s="155"/>
      <c r="G263" s="155"/>
      <c r="H263" s="155"/>
      <c r="I263" s="154"/>
      <c r="J263" s="155"/>
      <c r="K263" s="155"/>
      <c r="L263" s="154"/>
      <c r="M263" s="154"/>
      <c r="N263" s="154"/>
      <c r="O263" s="154"/>
      <c r="P263" s="154"/>
      <c r="Q263" s="154"/>
      <c r="R263" s="154"/>
    </row>
    <row r="264" spans="1:18" ht="20.25">
      <c r="A264" s="154"/>
      <c r="B264" s="154"/>
      <c r="C264" s="154"/>
      <c r="D264" s="154"/>
      <c r="E264" s="154"/>
      <c r="F264" s="155"/>
      <c r="G264" s="155"/>
      <c r="H264" s="155"/>
      <c r="I264" s="154"/>
      <c r="J264" s="155"/>
      <c r="K264" s="155"/>
      <c r="L264" s="154"/>
      <c r="M264" s="154"/>
      <c r="N264" s="154"/>
      <c r="O264" s="154"/>
      <c r="P264" s="154"/>
      <c r="Q264" s="154"/>
      <c r="R264" s="154"/>
    </row>
    <row r="265" spans="1:18" ht="20.25">
      <c r="A265" s="154"/>
      <c r="B265" s="154"/>
      <c r="C265" s="154"/>
      <c r="D265" s="154"/>
      <c r="E265" s="154"/>
      <c r="F265" s="155"/>
      <c r="G265" s="155"/>
      <c r="H265" s="155"/>
      <c r="I265" s="154"/>
      <c r="J265" s="155"/>
      <c r="K265" s="155"/>
      <c r="L265" s="154"/>
      <c r="M265" s="154"/>
      <c r="N265" s="154"/>
      <c r="O265" s="154"/>
      <c r="P265" s="154"/>
      <c r="Q265" s="154"/>
      <c r="R265" s="154"/>
    </row>
    <row r="266" spans="1:18" ht="20.25">
      <c r="A266" s="154"/>
      <c r="B266" s="154"/>
      <c r="C266" s="154"/>
      <c r="D266" s="154"/>
      <c r="E266" s="154"/>
      <c r="F266" s="155"/>
      <c r="G266" s="155"/>
      <c r="H266" s="155"/>
      <c r="I266" s="154"/>
      <c r="J266" s="155"/>
      <c r="K266" s="155"/>
      <c r="L266" s="154"/>
      <c r="M266" s="154"/>
      <c r="N266" s="154"/>
      <c r="O266" s="154"/>
      <c r="P266" s="154"/>
      <c r="Q266" s="154"/>
      <c r="R266" s="154"/>
    </row>
    <row r="267" spans="1:18" ht="20.25">
      <c r="A267" s="154"/>
      <c r="B267" s="154"/>
      <c r="C267" s="154"/>
      <c r="D267" s="154"/>
      <c r="E267" s="154"/>
      <c r="F267" s="155"/>
      <c r="G267" s="155"/>
      <c r="H267" s="155"/>
      <c r="I267" s="154"/>
      <c r="J267" s="155"/>
      <c r="K267" s="155"/>
      <c r="L267" s="154"/>
      <c r="M267" s="154"/>
      <c r="N267" s="154"/>
      <c r="O267" s="154"/>
      <c r="P267" s="154"/>
      <c r="Q267" s="154"/>
      <c r="R267" s="154"/>
    </row>
    <row r="268" spans="1:18" ht="20.25">
      <c r="A268" s="154"/>
      <c r="B268" s="154"/>
      <c r="C268" s="154"/>
      <c r="D268" s="154"/>
      <c r="E268" s="154"/>
      <c r="F268" s="155"/>
      <c r="G268" s="155"/>
      <c r="H268" s="155"/>
      <c r="I268" s="154"/>
      <c r="J268" s="155"/>
      <c r="K268" s="155"/>
      <c r="L268" s="154"/>
      <c r="M268" s="154"/>
      <c r="N268" s="154"/>
      <c r="O268" s="154"/>
      <c r="P268" s="154"/>
      <c r="Q268" s="154"/>
      <c r="R268" s="154"/>
    </row>
    <row r="269" spans="1:18" ht="20.25">
      <c r="A269" s="154"/>
      <c r="B269" s="154"/>
      <c r="C269" s="154"/>
      <c r="D269" s="154"/>
      <c r="E269" s="154"/>
      <c r="F269" s="155"/>
      <c r="G269" s="155"/>
      <c r="H269" s="155"/>
      <c r="I269" s="154"/>
      <c r="J269" s="155"/>
      <c r="K269" s="155"/>
      <c r="L269" s="154"/>
      <c r="M269" s="154"/>
      <c r="N269" s="154"/>
      <c r="O269" s="154"/>
      <c r="P269" s="154"/>
      <c r="Q269" s="154"/>
      <c r="R269" s="154"/>
    </row>
    <row r="270" spans="1:18" ht="20.25">
      <c r="A270" s="154"/>
      <c r="B270" s="154"/>
      <c r="C270" s="154"/>
      <c r="D270" s="154"/>
      <c r="E270" s="154"/>
      <c r="F270" s="155"/>
      <c r="G270" s="155"/>
      <c r="H270" s="155"/>
      <c r="I270" s="154"/>
      <c r="J270" s="155"/>
      <c r="K270" s="155"/>
      <c r="L270" s="154"/>
      <c r="M270" s="154"/>
      <c r="N270" s="154"/>
      <c r="O270" s="154"/>
      <c r="P270" s="154"/>
      <c r="Q270" s="154"/>
      <c r="R270" s="154"/>
    </row>
    <row r="271" spans="1:18" ht="20.25">
      <c r="A271" s="154"/>
      <c r="B271" s="154"/>
      <c r="C271" s="154"/>
      <c r="D271" s="154"/>
      <c r="E271" s="154"/>
      <c r="F271" s="155"/>
      <c r="G271" s="155"/>
      <c r="H271" s="155"/>
      <c r="I271" s="154"/>
      <c r="J271" s="155"/>
      <c r="K271" s="155"/>
      <c r="L271" s="154"/>
      <c r="M271" s="154"/>
      <c r="N271" s="154"/>
      <c r="O271" s="154"/>
      <c r="P271" s="154"/>
      <c r="Q271" s="154"/>
      <c r="R271" s="154"/>
    </row>
    <row r="272" spans="1:18" ht="20.25">
      <c r="A272" s="154"/>
      <c r="B272" s="154"/>
      <c r="C272" s="154"/>
      <c r="D272" s="154"/>
      <c r="E272" s="154"/>
      <c r="F272" s="155"/>
      <c r="G272" s="155"/>
      <c r="H272" s="155"/>
      <c r="I272" s="154"/>
      <c r="J272" s="155"/>
      <c r="K272" s="155"/>
      <c r="L272" s="154"/>
      <c r="M272" s="154"/>
      <c r="N272" s="154"/>
      <c r="O272" s="154"/>
      <c r="P272" s="154"/>
      <c r="Q272" s="154"/>
      <c r="R272" s="154"/>
    </row>
    <row r="273" spans="1:18" ht="20.25">
      <c r="A273" s="154"/>
      <c r="B273" s="154"/>
      <c r="C273" s="154"/>
      <c r="D273" s="154"/>
      <c r="E273" s="154"/>
      <c r="F273" s="155"/>
      <c r="G273" s="155"/>
      <c r="H273" s="155"/>
      <c r="I273" s="154"/>
      <c r="J273" s="155"/>
      <c r="K273" s="155"/>
      <c r="L273" s="154"/>
      <c r="M273" s="154"/>
      <c r="N273" s="154"/>
      <c r="O273" s="154"/>
      <c r="P273" s="154"/>
      <c r="Q273" s="154"/>
      <c r="R273" s="154"/>
    </row>
    <row r="274" spans="1:18" ht="20.25">
      <c r="A274" s="154"/>
      <c r="B274" s="154"/>
      <c r="C274" s="154"/>
      <c r="D274" s="154"/>
      <c r="E274" s="154"/>
      <c r="F274" s="155"/>
      <c r="G274" s="155"/>
      <c r="H274" s="155"/>
      <c r="I274" s="154"/>
      <c r="J274" s="155"/>
      <c r="K274" s="155"/>
      <c r="L274" s="154"/>
      <c r="M274" s="154"/>
      <c r="N274" s="154"/>
      <c r="O274" s="154"/>
      <c r="P274" s="154"/>
      <c r="Q274" s="154"/>
      <c r="R274" s="154"/>
    </row>
    <row r="275" spans="1:18" ht="20.25">
      <c r="A275" s="154"/>
      <c r="B275" s="154"/>
      <c r="C275" s="154"/>
      <c r="D275" s="154"/>
      <c r="E275" s="154"/>
      <c r="F275" s="155"/>
      <c r="G275" s="155"/>
      <c r="H275" s="155"/>
      <c r="I275" s="154"/>
      <c r="J275" s="155"/>
      <c r="K275" s="155"/>
      <c r="L275" s="154"/>
      <c r="M275" s="154"/>
      <c r="N275" s="154"/>
      <c r="O275" s="154"/>
      <c r="P275" s="154"/>
      <c r="Q275" s="154"/>
      <c r="R275" s="154"/>
    </row>
    <row r="276" spans="1:18" ht="20.25">
      <c r="A276" s="154"/>
      <c r="B276" s="154"/>
      <c r="C276" s="154"/>
      <c r="D276" s="154"/>
      <c r="E276" s="154"/>
      <c r="F276" s="155"/>
      <c r="G276" s="155"/>
      <c r="H276" s="155"/>
      <c r="I276" s="154"/>
      <c r="J276" s="155"/>
      <c r="K276" s="155"/>
      <c r="L276" s="154"/>
      <c r="M276" s="154"/>
      <c r="N276" s="154"/>
      <c r="O276" s="154"/>
      <c r="P276" s="154"/>
      <c r="Q276" s="154"/>
      <c r="R276" s="154"/>
    </row>
    <row r="277" spans="1:18" ht="20.25">
      <c r="A277" s="154"/>
      <c r="B277" s="154"/>
      <c r="C277" s="154"/>
      <c r="D277" s="154"/>
      <c r="E277" s="154"/>
      <c r="F277" s="155"/>
      <c r="G277" s="155"/>
      <c r="H277" s="155"/>
      <c r="I277" s="154"/>
      <c r="J277" s="155"/>
      <c r="K277" s="155"/>
      <c r="L277" s="154"/>
      <c r="M277" s="154"/>
      <c r="N277" s="154"/>
      <c r="O277" s="154"/>
      <c r="P277" s="154"/>
      <c r="Q277" s="154"/>
      <c r="R277" s="154"/>
    </row>
    <row r="278" spans="1:18" ht="20.25">
      <c r="A278" s="154"/>
      <c r="B278" s="154"/>
      <c r="C278" s="154"/>
      <c r="D278" s="154"/>
      <c r="E278" s="154"/>
      <c r="F278" s="155"/>
      <c r="G278" s="155"/>
      <c r="H278" s="155"/>
      <c r="I278" s="154"/>
      <c r="J278" s="155"/>
      <c r="K278" s="155"/>
      <c r="L278" s="154"/>
      <c r="M278" s="154"/>
      <c r="N278" s="154"/>
      <c r="O278" s="154"/>
      <c r="P278" s="154"/>
      <c r="Q278" s="154"/>
      <c r="R278" s="154"/>
    </row>
    <row r="279" spans="1:18" ht="20.25">
      <c r="A279" s="154"/>
      <c r="B279" s="154"/>
      <c r="C279" s="154"/>
      <c r="D279" s="154"/>
      <c r="E279" s="154"/>
      <c r="F279" s="155"/>
      <c r="G279" s="155"/>
      <c r="H279" s="155"/>
      <c r="I279" s="154"/>
      <c r="J279" s="155"/>
      <c r="K279" s="155"/>
      <c r="L279" s="154"/>
      <c r="M279" s="154"/>
      <c r="N279" s="154"/>
      <c r="O279" s="154"/>
      <c r="P279" s="154"/>
      <c r="Q279" s="154"/>
      <c r="R279" s="154"/>
    </row>
    <row r="280" spans="1:18" ht="20.25">
      <c r="A280" s="154"/>
      <c r="B280" s="154"/>
      <c r="C280" s="154"/>
      <c r="D280" s="154"/>
      <c r="E280" s="154"/>
      <c r="F280" s="155"/>
      <c r="G280" s="155"/>
      <c r="H280" s="155"/>
      <c r="I280" s="154"/>
      <c r="J280" s="155"/>
      <c r="K280" s="155"/>
      <c r="L280" s="154"/>
      <c r="M280" s="154"/>
      <c r="N280" s="154"/>
      <c r="O280" s="154"/>
      <c r="P280" s="154"/>
      <c r="Q280" s="154"/>
      <c r="R280" s="154"/>
    </row>
    <row r="281" spans="1:18" ht="20.25">
      <c r="A281" s="154"/>
      <c r="B281" s="154"/>
      <c r="C281" s="154"/>
      <c r="D281" s="154"/>
      <c r="E281" s="154"/>
      <c r="F281" s="155"/>
      <c r="G281" s="155"/>
      <c r="H281" s="155"/>
      <c r="I281" s="154"/>
      <c r="J281" s="155"/>
      <c r="K281" s="155"/>
      <c r="L281" s="154"/>
      <c r="M281" s="154"/>
      <c r="N281" s="154"/>
      <c r="O281" s="154"/>
      <c r="P281" s="154"/>
      <c r="Q281" s="154"/>
      <c r="R281" s="154"/>
    </row>
    <row r="282" spans="1:18" ht="20.25">
      <c r="A282" s="154"/>
      <c r="B282" s="154"/>
      <c r="C282" s="154"/>
      <c r="D282" s="154"/>
      <c r="E282" s="154"/>
      <c r="F282" s="155"/>
      <c r="G282" s="155"/>
      <c r="H282" s="155"/>
      <c r="I282" s="154"/>
      <c r="J282" s="155"/>
      <c r="K282" s="155"/>
      <c r="L282" s="154"/>
      <c r="M282" s="154"/>
      <c r="N282" s="154"/>
      <c r="O282" s="154"/>
      <c r="P282" s="154"/>
      <c r="Q282" s="154"/>
      <c r="R282" s="154"/>
    </row>
    <row r="283" spans="1:18" ht="20.25">
      <c r="A283" s="154"/>
      <c r="B283" s="154"/>
      <c r="C283" s="154"/>
      <c r="D283" s="154"/>
      <c r="E283" s="154"/>
      <c r="F283" s="155"/>
      <c r="G283" s="155"/>
      <c r="H283" s="155"/>
      <c r="I283" s="154"/>
      <c r="J283" s="155"/>
      <c r="K283" s="155"/>
      <c r="L283" s="154"/>
      <c r="M283" s="154"/>
      <c r="N283" s="154"/>
      <c r="O283" s="154"/>
      <c r="P283" s="154"/>
      <c r="Q283" s="154"/>
      <c r="R283" s="154"/>
    </row>
    <row r="284" spans="1:18" ht="20.25">
      <c r="A284" s="154"/>
      <c r="B284" s="154"/>
      <c r="C284" s="154"/>
      <c r="D284" s="154"/>
      <c r="E284" s="154"/>
      <c r="F284" s="155"/>
      <c r="G284" s="155"/>
      <c r="H284" s="155"/>
      <c r="I284" s="154"/>
      <c r="J284" s="155"/>
      <c r="K284" s="155"/>
      <c r="L284" s="154"/>
      <c r="M284" s="154"/>
      <c r="N284" s="154"/>
      <c r="O284" s="154"/>
      <c r="P284" s="154"/>
      <c r="Q284" s="154"/>
      <c r="R284" s="154"/>
    </row>
    <row r="285" spans="1:18" ht="20.25">
      <c r="A285" s="154"/>
      <c r="B285" s="154"/>
      <c r="C285" s="154"/>
      <c r="D285" s="154"/>
      <c r="E285" s="154"/>
      <c r="F285" s="155"/>
      <c r="G285" s="155"/>
      <c r="H285" s="155"/>
      <c r="I285" s="154"/>
      <c r="J285" s="155"/>
      <c r="K285" s="155"/>
      <c r="L285" s="154"/>
      <c r="M285" s="154"/>
      <c r="N285" s="154"/>
      <c r="O285" s="154"/>
      <c r="P285" s="154"/>
      <c r="Q285" s="154"/>
      <c r="R285" s="154"/>
    </row>
    <row r="286" spans="1:18" ht="20.25">
      <c r="A286" s="154"/>
      <c r="B286" s="154"/>
      <c r="C286" s="154"/>
      <c r="D286" s="154"/>
      <c r="E286" s="154"/>
      <c r="F286" s="155"/>
      <c r="G286" s="155"/>
      <c r="H286" s="155"/>
      <c r="I286" s="154"/>
      <c r="J286" s="155"/>
      <c r="K286" s="155"/>
      <c r="L286" s="154"/>
      <c r="M286" s="154"/>
      <c r="N286" s="154"/>
      <c r="O286" s="154"/>
      <c r="P286" s="154"/>
      <c r="Q286" s="154"/>
      <c r="R286" s="154"/>
    </row>
    <row r="287" spans="1:18" ht="20.25">
      <c r="A287" s="154"/>
      <c r="B287" s="154"/>
      <c r="C287" s="154"/>
      <c r="D287" s="154"/>
      <c r="E287" s="154"/>
      <c r="F287" s="155"/>
      <c r="G287" s="155"/>
      <c r="H287" s="155"/>
      <c r="I287" s="154"/>
      <c r="J287" s="155"/>
      <c r="K287" s="155"/>
      <c r="L287" s="154"/>
      <c r="M287" s="154"/>
      <c r="N287" s="154"/>
      <c r="O287" s="154"/>
      <c r="P287" s="154"/>
      <c r="Q287" s="154"/>
      <c r="R287" s="154"/>
    </row>
    <row r="288" spans="1:18" ht="20.25">
      <c r="A288" s="154"/>
      <c r="B288" s="154"/>
      <c r="C288" s="154"/>
      <c r="D288" s="154"/>
      <c r="E288" s="154"/>
      <c r="F288" s="155"/>
      <c r="G288" s="155"/>
      <c r="H288" s="155"/>
      <c r="I288" s="154"/>
      <c r="J288" s="155"/>
      <c r="K288" s="155"/>
      <c r="L288" s="154"/>
      <c r="M288" s="154"/>
      <c r="N288" s="154"/>
      <c r="O288" s="154"/>
      <c r="P288" s="154"/>
      <c r="Q288" s="154"/>
      <c r="R288" s="154"/>
    </row>
    <row r="289" spans="1:18" ht="24" thickBot="1">
      <c r="A289" s="237"/>
      <c r="B289" s="237"/>
      <c r="C289" s="237"/>
      <c r="D289" s="237"/>
      <c r="E289" s="237"/>
      <c r="F289" s="238"/>
      <c r="G289" s="238"/>
      <c r="H289" s="238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</row>
    <row r="290" spans="1:18" ht="24" thickBot="1">
      <c r="A290" s="434">
        <v>3</v>
      </c>
      <c r="B290" s="435"/>
      <c r="C290" s="435"/>
      <c r="D290" s="435"/>
      <c r="E290" s="435"/>
      <c r="F290" s="435"/>
      <c r="G290" s="435"/>
      <c r="H290" s="435"/>
      <c r="I290" s="435"/>
      <c r="J290" s="435"/>
      <c r="K290" s="435"/>
      <c r="L290" s="435"/>
      <c r="M290" s="435"/>
      <c r="N290" s="435"/>
      <c r="O290" s="435"/>
      <c r="P290" s="435"/>
      <c r="Q290" s="436"/>
      <c r="R290" s="391"/>
    </row>
    <row r="291" spans="1:18" ht="23.25">
      <c r="A291" s="437" t="s">
        <v>25</v>
      </c>
      <c r="B291" s="438"/>
      <c r="C291" s="438"/>
      <c r="D291" s="438"/>
      <c r="E291" s="438"/>
      <c r="F291" s="438"/>
      <c r="G291" s="438"/>
      <c r="H291" s="438"/>
      <c r="I291" s="438"/>
      <c r="J291" s="438"/>
      <c r="K291" s="438"/>
      <c r="L291" s="438"/>
      <c r="M291" s="438"/>
      <c r="N291" s="438"/>
      <c r="O291" s="438"/>
      <c r="P291" s="438"/>
      <c r="Q291" s="439"/>
      <c r="R291" s="185"/>
    </row>
    <row r="292" spans="1:18" ht="23.25">
      <c r="A292" s="193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94"/>
      <c r="Q292" s="195" t="s">
        <v>26</v>
      </c>
      <c r="R292" s="194"/>
    </row>
    <row r="293" spans="1:18" ht="23.25">
      <c r="A293" s="196" t="s">
        <v>27</v>
      </c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97"/>
      <c r="P293" s="198" t="s">
        <v>3</v>
      </c>
      <c r="Q293" s="199"/>
      <c r="R293" s="197"/>
    </row>
    <row r="294" spans="1:18" ht="23.25">
      <c r="A294" s="196" t="s">
        <v>4</v>
      </c>
      <c r="B294" s="181"/>
      <c r="C294" s="181">
        <v>5120</v>
      </c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200"/>
      <c r="P294" s="201" t="s">
        <v>5</v>
      </c>
      <c r="Q294" s="202"/>
      <c r="R294" s="200"/>
    </row>
    <row r="295" spans="1:18" ht="23.25">
      <c r="A295" s="196" t="s">
        <v>61</v>
      </c>
      <c r="B295" s="200"/>
      <c r="C295" s="200" t="s">
        <v>220</v>
      </c>
      <c r="D295" s="200"/>
      <c r="E295" s="200"/>
      <c r="F295" s="181"/>
      <c r="G295" s="181"/>
      <c r="H295" s="181"/>
      <c r="I295" s="181"/>
      <c r="J295" s="181"/>
      <c r="K295" s="181"/>
      <c r="L295" s="181"/>
      <c r="M295" s="181"/>
      <c r="N295" s="185" t="s">
        <v>172</v>
      </c>
      <c r="O295" s="200"/>
      <c r="P295" s="201" t="s">
        <v>6</v>
      </c>
      <c r="Q295" s="202"/>
      <c r="R295" s="200"/>
    </row>
    <row r="296" spans="1:18" ht="24" thickBot="1">
      <c r="A296" s="196" t="s">
        <v>62</v>
      </c>
      <c r="B296" s="200">
        <v>2017</v>
      </c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200"/>
      <c r="P296" s="203" t="s">
        <v>7</v>
      </c>
      <c r="Q296" s="204"/>
      <c r="R296" s="200"/>
    </row>
    <row r="297" spans="1:18" ht="23.25">
      <c r="A297" s="440" t="s">
        <v>28</v>
      </c>
      <c r="B297" s="441"/>
      <c r="C297" s="441"/>
      <c r="D297" s="441"/>
      <c r="E297" s="441"/>
      <c r="F297" s="441"/>
      <c r="G297" s="441"/>
      <c r="H297" s="441"/>
      <c r="I297" s="441"/>
      <c r="J297" s="441"/>
      <c r="K297" s="441"/>
      <c r="L297" s="442"/>
      <c r="M297" s="205"/>
      <c r="N297" s="205"/>
      <c r="O297" s="443" t="s">
        <v>29</v>
      </c>
      <c r="P297" s="441"/>
      <c r="Q297" s="444"/>
      <c r="R297" s="185"/>
    </row>
    <row r="298" spans="1:18" ht="23.25">
      <c r="A298" s="445">
        <v>2</v>
      </c>
      <c r="B298" s="446"/>
      <c r="C298" s="446"/>
      <c r="D298" s="446"/>
      <c r="E298" s="446"/>
      <c r="F298" s="446"/>
      <c r="G298" s="447"/>
      <c r="H298" s="303" t="s">
        <v>30</v>
      </c>
      <c r="I298" s="304"/>
      <c r="J298" s="304"/>
      <c r="K298" s="304"/>
      <c r="L298" s="333"/>
      <c r="M298" s="333"/>
      <c r="N298" s="333"/>
      <c r="O298" s="334" t="s">
        <v>31</v>
      </c>
      <c r="P298" s="334" t="s">
        <v>32</v>
      </c>
      <c r="Q298" s="335" t="s">
        <v>33</v>
      </c>
      <c r="R298" s="185"/>
    </row>
    <row r="299" spans="1:18" ht="23.25">
      <c r="A299" s="448" t="s">
        <v>34</v>
      </c>
      <c r="B299" s="306" t="s">
        <v>35</v>
      </c>
      <c r="C299" s="450" t="s">
        <v>36</v>
      </c>
      <c r="D299" s="306" t="s">
        <v>37</v>
      </c>
      <c r="E299" s="306" t="s">
        <v>38</v>
      </c>
      <c r="F299" s="452" t="s">
        <v>39</v>
      </c>
      <c r="G299" s="450" t="s">
        <v>40</v>
      </c>
      <c r="H299" s="450" t="s">
        <v>41</v>
      </c>
      <c r="I299" s="450" t="s">
        <v>42</v>
      </c>
      <c r="J299" s="306"/>
      <c r="K299" s="306"/>
      <c r="L299" s="306" t="s">
        <v>35</v>
      </c>
      <c r="M299" s="306"/>
      <c r="N299" s="306"/>
      <c r="O299" s="486">
        <v>3</v>
      </c>
      <c r="P299" s="486">
        <v>4</v>
      </c>
      <c r="Q299" s="489">
        <v>5</v>
      </c>
      <c r="R299" s="331"/>
    </row>
    <row r="300" spans="1:18" ht="24" thickBot="1">
      <c r="A300" s="476"/>
      <c r="B300" s="336" t="s">
        <v>34</v>
      </c>
      <c r="C300" s="477"/>
      <c r="D300" s="336" t="s">
        <v>43</v>
      </c>
      <c r="E300" s="336" t="s">
        <v>44</v>
      </c>
      <c r="F300" s="478"/>
      <c r="G300" s="477"/>
      <c r="H300" s="477"/>
      <c r="I300" s="477"/>
      <c r="J300" s="336"/>
      <c r="K300" s="336"/>
      <c r="L300" s="336" t="s">
        <v>42</v>
      </c>
      <c r="M300" s="336"/>
      <c r="N300" s="336"/>
      <c r="O300" s="487"/>
      <c r="P300" s="488"/>
      <c r="Q300" s="490"/>
      <c r="R300" s="331"/>
    </row>
    <row r="301" spans="1:18" ht="23.25">
      <c r="A301" s="337"/>
      <c r="B301" s="337"/>
      <c r="C301" s="337"/>
      <c r="D301" s="338"/>
      <c r="E301" s="339"/>
      <c r="F301" s="337"/>
      <c r="G301" s="337"/>
      <c r="H301" s="337"/>
      <c r="I301" s="338"/>
      <c r="J301" s="337"/>
      <c r="K301" s="338"/>
      <c r="L301" s="339"/>
      <c r="M301" s="337"/>
      <c r="N301" s="338"/>
      <c r="O301" s="337"/>
      <c r="P301" s="338"/>
      <c r="Q301" s="337"/>
      <c r="R301" s="181"/>
    </row>
    <row r="302" spans="1:18" ht="23.25">
      <c r="A302" s="221"/>
      <c r="B302" s="181" t="s">
        <v>132</v>
      </c>
      <c r="C302" s="221" t="s">
        <v>132</v>
      </c>
      <c r="D302" s="181"/>
      <c r="E302" s="193" t="s">
        <v>131</v>
      </c>
      <c r="F302" s="221" t="s">
        <v>133</v>
      </c>
      <c r="G302" s="221"/>
      <c r="H302" s="288">
        <v>2</v>
      </c>
      <c r="I302" s="200">
        <v>1</v>
      </c>
      <c r="J302" s="288"/>
      <c r="K302" s="200"/>
      <c r="L302" s="196"/>
      <c r="M302" s="288"/>
      <c r="N302" s="289" t="s">
        <v>107</v>
      </c>
      <c r="O302" s="290">
        <f>+P302-Q302</f>
        <v>10511.679999999993</v>
      </c>
      <c r="P302" s="291">
        <f>+P305+P309</f>
        <v>509576.23</v>
      </c>
      <c r="Q302" s="290">
        <f>+Q305+Q309</f>
        <v>499064.55</v>
      </c>
      <c r="R302" s="291"/>
    </row>
    <row r="303" spans="1:18" ht="23.25">
      <c r="A303" s="221"/>
      <c r="B303" s="181"/>
      <c r="C303" s="221"/>
      <c r="D303" s="181"/>
      <c r="E303" s="193"/>
      <c r="F303" s="221"/>
      <c r="G303" s="221"/>
      <c r="H303" s="288"/>
      <c r="I303" s="200"/>
      <c r="J303" s="288"/>
      <c r="K303" s="200"/>
      <c r="L303" s="196"/>
      <c r="M303" s="288"/>
      <c r="N303" s="289"/>
      <c r="O303" s="290"/>
      <c r="P303" s="291"/>
      <c r="Q303" s="290"/>
      <c r="R303" s="291"/>
    </row>
    <row r="304" spans="1:18" ht="23.25">
      <c r="A304" s="221"/>
      <c r="B304" s="221"/>
      <c r="C304" s="221"/>
      <c r="D304" s="181"/>
      <c r="E304" s="193"/>
      <c r="F304" s="221"/>
      <c r="G304" s="221"/>
      <c r="H304" s="288"/>
      <c r="I304" s="200"/>
      <c r="J304" s="288"/>
      <c r="K304" s="200"/>
      <c r="L304" s="196"/>
      <c r="M304" s="288"/>
      <c r="N304" s="289"/>
      <c r="O304" s="290"/>
      <c r="P304" s="291"/>
      <c r="Q304" s="290"/>
      <c r="R304" s="291"/>
    </row>
    <row r="305" spans="1:18" ht="23.25">
      <c r="A305" s="221"/>
      <c r="B305" s="221"/>
      <c r="C305" s="221"/>
      <c r="D305" s="181"/>
      <c r="E305" s="193"/>
      <c r="F305" s="221"/>
      <c r="G305" s="221"/>
      <c r="H305" s="318">
        <v>2</v>
      </c>
      <c r="I305" s="289">
        <v>1</v>
      </c>
      <c r="J305" s="318">
        <v>1</v>
      </c>
      <c r="K305" s="289"/>
      <c r="L305" s="321"/>
      <c r="M305" s="318"/>
      <c r="N305" s="289" t="s">
        <v>108</v>
      </c>
      <c r="O305" s="290"/>
      <c r="P305" s="291">
        <f>+P306</f>
        <v>459000</v>
      </c>
      <c r="Q305" s="290">
        <f>+Q306</f>
        <v>459000</v>
      </c>
      <c r="R305" s="291"/>
    </row>
    <row r="306" spans="1:18" ht="23.25">
      <c r="A306" s="221"/>
      <c r="B306" s="221"/>
      <c r="C306" s="221"/>
      <c r="D306" s="181"/>
      <c r="E306" s="193"/>
      <c r="F306" s="221"/>
      <c r="G306" s="221">
        <v>100</v>
      </c>
      <c r="H306" s="221">
        <v>2</v>
      </c>
      <c r="I306" s="181">
        <v>1</v>
      </c>
      <c r="J306" s="221">
        <v>1</v>
      </c>
      <c r="K306" s="181">
        <v>1</v>
      </c>
      <c r="L306" s="193">
        <v>0</v>
      </c>
      <c r="M306" s="221">
        <v>1</v>
      </c>
      <c r="N306" s="243" t="s">
        <v>141</v>
      </c>
      <c r="O306" s="290"/>
      <c r="P306" s="361">
        <v>459000</v>
      </c>
      <c r="Q306" s="373">
        <v>459000</v>
      </c>
      <c r="R306" s="361"/>
    </row>
    <row r="307" spans="1:18" ht="23.25">
      <c r="A307" s="221"/>
      <c r="B307" s="221"/>
      <c r="C307" s="221"/>
      <c r="D307" s="181"/>
      <c r="E307" s="193"/>
      <c r="F307" s="221"/>
      <c r="G307" s="221"/>
      <c r="H307" s="221"/>
      <c r="I307" s="181"/>
      <c r="J307" s="221"/>
      <c r="K307" s="181"/>
      <c r="L307" s="193"/>
      <c r="M307" s="221"/>
      <c r="N307" s="243"/>
      <c r="O307" s="290"/>
      <c r="P307" s="361"/>
      <c r="Q307" s="373"/>
      <c r="R307" s="361"/>
    </row>
    <row r="308" spans="1:18" ht="23.25">
      <c r="A308" s="221"/>
      <c r="B308" s="221"/>
      <c r="C308" s="221"/>
      <c r="D308" s="181"/>
      <c r="E308" s="193"/>
      <c r="F308" s="221"/>
      <c r="G308" s="221"/>
      <c r="H308" s="221"/>
      <c r="I308" s="181"/>
      <c r="J308" s="221"/>
      <c r="K308" s="181"/>
      <c r="L308" s="193"/>
      <c r="M308" s="221"/>
      <c r="N308" s="243"/>
      <c r="O308" s="290"/>
      <c r="P308" s="361"/>
      <c r="Q308" s="373"/>
      <c r="R308" s="361"/>
    </row>
    <row r="309" spans="1:18" ht="23.25">
      <c r="A309" s="221"/>
      <c r="B309" s="221"/>
      <c r="C309" s="221"/>
      <c r="D309" s="181"/>
      <c r="E309" s="193"/>
      <c r="F309" s="221"/>
      <c r="G309" s="221"/>
      <c r="H309" s="288">
        <v>2</v>
      </c>
      <c r="I309" s="200">
        <v>1</v>
      </c>
      <c r="J309" s="288">
        <v>2</v>
      </c>
      <c r="K309" s="200"/>
      <c r="L309" s="193"/>
      <c r="M309" s="221"/>
      <c r="N309" s="289" t="s">
        <v>110</v>
      </c>
      <c r="O309" s="290"/>
      <c r="P309" s="291">
        <f>+P310+P311</f>
        <v>50576.229999999996</v>
      </c>
      <c r="Q309" s="290">
        <f>+Q310+Q311</f>
        <v>40064.55</v>
      </c>
      <c r="R309" s="291"/>
    </row>
    <row r="310" spans="1:18" ht="23.25">
      <c r="A310" s="221"/>
      <c r="B310" s="221"/>
      <c r="C310" s="221"/>
      <c r="D310" s="181"/>
      <c r="E310" s="193"/>
      <c r="F310" s="221"/>
      <c r="G310" s="221"/>
      <c r="H310" s="221">
        <v>2</v>
      </c>
      <c r="I310" s="181">
        <v>1</v>
      </c>
      <c r="J310" s="221">
        <v>2</v>
      </c>
      <c r="K310" s="181">
        <v>2</v>
      </c>
      <c r="L310" s="193">
        <v>0</v>
      </c>
      <c r="M310" s="221">
        <v>2</v>
      </c>
      <c r="N310" s="243" t="s">
        <v>196</v>
      </c>
      <c r="O310" s="373"/>
      <c r="P310" s="361">
        <v>8901.23</v>
      </c>
      <c r="Q310" s="373">
        <v>8901.23</v>
      </c>
      <c r="R310" s="291"/>
    </row>
    <row r="311" spans="1:18" ht="23.25">
      <c r="A311" s="221"/>
      <c r="B311" s="221"/>
      <c r="C311" s="221"/>
      <c r="D311" s="181"/>
      <c r="E311" s="193"/>
      <c r="F311" s="221"/>
      <c r="G311" s="221"/>
      <c r="H311" s="221">
        <v>2</v>
      </c>
      <c r="I311" s="181">
        <v>1</v>
      </c>
      <c r="J311" s="221">
        <v>2</v>
      </c>
      <c r="K311" s="181">
        <v>2</v>
      </c>
      <c r="L311" s="193">
        <v>0</v>
      </c>
      <c r="M311" s="221">
        <v>6</v>
      </c>
      <c r="N311" s="243" t="s">
        <v>197</v>
      </c>
      <c r="O311" s="290"/>
      <c r="P311" s="361">
        <v>41675</v>
      </c>
      <c r="Q311" s="373">
        <v>31163.32</v>
      </c>
      <c r="R311" s="361"/>
    </row>
    <row r="312" spans="1:18" ht="23.25">
      <c r="A312" s="221"/>
      <c r="B312" s="221"/>
      <c r="C312" s="221"/>
      <c r="D312" s="181"/>
      <c r="E312" s="193"/>
      <c r="F312" s="221"/>
      <c r="G312" s="221"/>
      <c r="H312" s="221"/>
      <c r="I312" s="181"/>
      <c r="J312" s="221"/>
      <c r="K312" s="181"/>
      <c r="L312" s="193"/>
      <c r="M312" s="221"/>
      <c r="N312" s="243"/>
      <c r="O312" s="290"/>
      <c r="P312" s="361"/>
      <c r="Q312" s="373"/>
      <c r="R312" s="361"/>
    </row>
    <row r="313" spans="1:18" ht="23.25">
      <c r="A313" s="221"/>
      <c r="B313" s="221"/>
      <c r="C313" s="221"/>
      <c r="D313" s="181"/>
      <c r="E313" s="193"/>
      <c r="F313" s="221"/>
      <c r="G313" s="221"/>
      <c r="H313" s="221"/>
      <c r="I313" s="181"/>
      <c r="J313" s="221"/>
      <c r="K313" s="181"/>
      <c r="L313" s="193"/>
      <c r="M313" s="221"/>
      <c r="N313" s="243"/>
      <c r="O313" s="290"/>
      <c r="P313" s="361"/>
      <c r="Q313" s="373"/>
      <c r="R313" s="361"/>
    </row>
    <row r="314" spans="1:18" ht="23.25">
      <c r="A314" s="221"/>
      <c r="B314" s="221"/>
      <c r="C314" s="221"/>
      <c r="D314" s="181"/>
      <c r="E314" s="193"/>
      <c r="F314" s="221"/>
      <c r="G314" s="221"/>
      <c r="H314" s="288">
        <v>2</v>
      </c>
      <c r="I314" s="200">
        <v>2</v>
      </c>
      <c r="J314" s="288"/>
      <c r="K314" s="200"/>
      <c r="L314" s="196"/>
      <c r="M314" s="288"/>
      <c r="N314" s="289" t="s">
        <v>111</v>
      </c>
      <c r="O314" s="290">
        <f>+P314-Q314</f>
        <v>0</v>
      </c>
      <c r="P314" s="291">
        <f>+P317+P321</f>
        <v>8000</v>
      </c>
      <c r="Q314" s="290">
        <f>+Q317+Q321</f>
        <v>8000</v>
      </c>
      <c r="R314" s="291"/>
    </row>
    <row r="315" spans="1:18" ht="23.25">
      <c r="A315" s="221"/>
      <c r="B315" s="221"/>
      <c r="C315" s="221"/>
      <c r="D315" s="181"/>
      <c r="E315" s="193"/>
      <c r="F315" s="221"/>
      <c r="G315" s="221"/>
      <c r="H315" s="288"/>
      <c r="I315" s="200"/>
      <c r="J315" s="288"/>
      <c r="K315" s="200"/>
      <c r="L315" s="196"/>
      <c r="M315" s="288"/>
      <c r="N315" s="289"/>
      <c r="O315" s="290"/>
      <c r="P315" s="291"/>
      <c r="Q315" s="290"/>
      <c r="R315" s="291"/>
    </row>
    <row r="316" spans="1:18" ht="23.25">
      <c r="A316" s="221"/>
      <c r="B316" s="221"/>
      <c r="C316" s="221"/>
      <c r="D316" s="181"/>
      <c r="E316" s="193"/>
      <c r="F316" s="221"/>
      <c r="G316" s="221"/>
      <c r="H316" s="288"/>
      <c r="I316" s="200"/>
      <c r="J316" s="288"/>
      <c r="K316" s="200"/>
      <c r="L316" s="196"/>
      <c r="M316" s="288"/>
      <c r="N316" s="289"/>
      <c r="O316" s="290"/>
      <c r="P316" s="291"/>
      <c r="Q316" s="290"/>
      <c r="R316" s="291"/>
    </row>
    <row r="317" spans="1:18" ht="23.25">
      <c r="A317" s="221"/>
      <c r="B317" s="221"/>
      <c r="C317" s="221"/>
      <c r="D317" s="181"/>
      <c r="E317" s="193"/>
      <c r="F317" s="221"/>
      <c r="G317" s="221"/>
      <c r="H317" s="288">
        <v>2</v>
      </c>
      <c r="I317" s="200">
        <v>2</v>
      </c>
      <c r="J317" s="288">
        <v>2</v>
      </c>
      <c r="K317" s="181"/>
      <c r="L317" s="193"/>
      <c r="M317" s="221"/>
      <c r="N317" s="289" t="s">
        <v>113</v>
      </c>
      <c r="O317" s="290"/>
      <c r="P317" s="291">
        <f>+P318</f>
        <v>2000</v>
      </c>
      <c r="Q317" s="290">
        <f>+Q318</f>
        <v>2000</v>
      </c>
      <c r="R317" s="291"/>
    </row>
    <row r="318" spans="1:18" ht="23.25">
      <c r="A318" s="221"/>
      <c r="B318" s="221"/>
      <c r="C318" s="221"/>
      <c r="D318" s="181"/>
      <c r="E318" s="193"/>
      <c r="F318" s="221"/>
      <c r="G318" s="221"/>
      <c r="H318" s="221">
        <v>2</v>
      </c>
      <c r="I318" s="181">
        <v>2</v>
      </c>
      <c r="J318" s="221">
        <v>2</v>
      </c>
      <c r="K318" s="181">
        <v>2</v>
      </c>
      <c r="L318" s="193">
        <v>0</v>
      </c>
      <c r="M318" s="221">
        <v>1</v>
      </c>
      <c r="N318" s="319" t="s">
        <v>217</v>
      </c>
      <c r="O318" s="290"/>
      <c r="P318" s="361">
        <v>2000</v>
      </c>
      <c r="Q318" s="373">
        <v>2000</v>
      </c>
      <c r="R318" s="361"/>
    </row>
    <row r="319" spans="1:18" ht="23.25">
      <c r="A319" s="221"/>
      <c r="B319" s="221"/>
      <c r="C319" s="221"/>
      <c r="D319" s="181"/>
      <c r="E319" s="193"/>
      <c r="F319" s="221"/>
      <c r="G319" s="221"/>
      <c r="H319" s="221"/>
      <c r="I319" s="181"/>
      <c r="J319" s="221"/>
      <c r="K319" s="181"/>
      <c r="L319" s="193"/>
      <c r="M319" s="221"/>
      <c r="N319" s="243"/>
      <c r="O319" s="290"/>
      <c r="P319" s="361"/>
      <c r="Q319" s="290"/>
      <c r="R319" s="291"/>
    </row>
    <row r="320" spans="1:18" ht="23.25">
      <c r="A320" s="221"/>
      <c r="B320" s="221"/>
      <c r="C320" s="221"/>
      <c r="D320" s="181"/>
      <c r="E320" s="193"/>
      <c r="F320" s="221"/>
      <c r="G320" s="221"/>
      <c r="H320" s="221"/>
      <c r="I320" s="181"/>
      <c r="J320" s="221"/>
      <c r="K320" s="181"/>
      <c r="L320" s="193"/>
      <c r="M320" s="221"/>
      <c r="N320" s="243"/>
      <c r="O320" s="290"/>
      <c r="P320" s="361"/>
      <c r="Q320" s="373"/>
      <c r="R320" s="361"/>
    </row>
    <row r="321" spans="1:18" ht="23.25">
      <c r="A321" s="221"/>
      <c r="B321" s="221"/>
      <c r="C321" s="221"/>
      <c r="D321" s="181"/>
      <c r="E321" s="193"/>
      <c r="F321" s="221"/>
      <c r="G321" s="221"/>
      <c r="H321" s="288">
        <v>2</v>
      </c>
      <c r="I321" s="200">
        <v>2</v>
      </c>
      <c r="J321" s="288">
        <v>8</v>
      </c>
      <c r="K321" s="200"/>
      <c r="L321" s="196"/>
      <c r="M321" s="288"/>
      <c r="N321" s="289" t="s">
        <v>121</v>
      </c>
      <c r="O321" s="290"/>
      <c r="P321" s="291">
        <f>+P322</f>
        <v>6000</v>
      </c>
      <c r="Q321" s="290">
        <f>+Q322</f>
        <v>6000</v>
      </c>
      <c r="R321" s="291"/>
    </row>
    <row r="322" spans="1:18" ht="23.25">
      <c r="A322" s="221"/>
      <c r="B322" s="221"/>
      <c r="C322" s="221"/>
      <c r="D322" s="181"/>
      <c r="E322" s="193"/>
      <c r="F322" s="221"/>
      <c r="G322" s="221"/>
      <c r="H322" s="221">
        <v>2</v>
      </c>
      <c r="I322" s="181">
        <v>2</v>
      </c>
      <c r="J322" s="221">
        <v>8</v>
      </c>
      <c r="K322" s="181">
        <v>6</v>
      </c>
      <c r="L322" s="193">
        <v>0</v>
      </c>
      <c r="M322" s="221">
        <v>1</v>
      </c>
      <c r="N322" s="243" t="s">
        <v>224</v>
      </c>
      <c r="O322" s="373"/>
      <c r="P322" s="361">
        <v>6000</v>
      </c>
      <c r="Q322" s="373">
        <v>6000</v>
      </c>
      <c r="R322" s="361"/>
    </row>
    <row r="323" spans="1:18" ht="23.25">
      <c r="A323" s="221"/>
      <c r="B323" s="221"/>
      <c r="C323" s="221"/>
      <c r="D323" s="181"/>
      <c r="E323" s="193"/>
      <c r="F323" s="221"/>
      <c r="G323" s="221"/>
      <c r="H323" s="221"/>
      <c r="I323" s="181"/>
      <c r="J323" s="221"/>
      <c r="K323" s="181"/>
      <c r="L323" s="193"/>
      <c r="M323" s="221"/>
      <c r="N323" s="243"/>
      <c r="O323" s="290"/>
      <c r="P323" s="361"/>
      <c r="Q323" s="373"/>
      <c r="R323" s="361"/>
    </row>
    <row r="324" spans="1:18" ht="23.25">
      <c r="A324" s="221"/>
      <c r="B324" s="221"/>
      <c r="C324" s="221"/>
      <c r="D324" s="181"/>
      <c r="E324" s="193"/>
      <c r="F324" s="221"/>
      <c r="G324" s="221"/>
      <c r="H324" s="221"/>
      <c r="I324" s="181"/>
      <c r="J324" s="221"/>
      <c r="K324" s="181"/>
      <c r="L324" s="193"/>
      <c r="M324" s="221"/>
      <c r="N324" s="243"/>
      <c r="O324" s="290"/>
      <c r="P324" s="291"/>
      <c r="Q324" s="290"/>
      <c r="R324" s="291"/>
    </row>
    <row r="325" spans="1:18" ht="23.25">
      <c r="A325" s="221"/>
      <c r="B325" s="181" t="s">
        <v>132</v>
      </c>
      <c r="C325" s="221" t="s">
        <v>132</v>
      </c>
      <c r="D325" s="181"/>
      <c r="E325" s="193" t="s">
        <v>131</v>
      </c>
      <c r="F325" s="221" t="s">
        <v>133</v>
      </c>
      <c r="G325" s="221"/>
      <c r="H325" s="288">
        <v>2</v>
      </c>
      <c r="I325" s="200">
        <v>3</v>
      </c>
      <c r="J325" s="288"/>
      <c r="K325" s="181"/>
      <c r="L325" s="193"/>
      <c r="M325" s="221"/>
      <c r="N325" s="289" t="s">
        <v>166</v>
      </c>
      <c r="O325" s="290">
        <f>+P325-Q325</f>
        <v>35039.340000000004</v>
      </c>
      <c r="P325" s="291">
        <f>+P328+P332+P338</f>
        <v>47009.340000000004</v>
      </c>
      <c r="Q325" s="290">
        <f>+Q328+Q332+Q338</f>
        <v>11970</v>
      </c>
      <c r="R325" s="291"/>
    </row>
    <row r="326" spans="1:18" ht="23.25">
      <c r="A326" s="221"/>
      <c r="B326" s="181"/>
      <c r="C326" s="221"/>
      <c r="D326" s="181"/>
      <c r="E326" s="193"/>
      <c r="F326" s="221"/>
      <c r="G326" s="221"/>
      <c r="H326" s="288"/>
      <c r="I326" s="200"/>
      <c r="J326" s="288"/>
      <c r="K326" s="181"/>
      <c r="L326" s="193"/>
      <c r="M326" s="221"/>
      <c r="N326" s="289"/>
      <c r="O326" s="290"/>
      <c r="P326" s="291"/>
      <c r="Q326" s="290"/>
      <c r="R326" s="291"/>
    </row>
    <row r="327" spans="1:18" ht="23.25">
      <c r="A327" s="221"/>
      <c r="B327" s="181"/>
      <c r="C327" s="221"/>
      <c r="D327" s="181"/>
      <c r="E327" s="193"/>
      <c r="F327" s="221"/>
      <c r="G327" s="221"/>
      <c r="H327" s="288"/>
      <c r="I327" s="200"/>
      <c r="J327" s="288"/>
      <c r="K327" s="181"/>
      <c r="L327" s="193"/>
      <c r="M327" s="221"/>
      <c r="N327" s="289"/>
      <c r="O327" s="290"/>
      <c r="P327" s="291"/>
      <c r="Q327" s="290"/>
      <c r="R327" s="291"/>
    </row>
    <row r="328" spans="1:18" ht="23.25">
      <c r="A328" s="221"/>
      <c r="B328" s="181"/>
      <c r="C328" s="221"/>
      <c r="D328" s="181"/>
      <c r="E328" s="193"/>
      <c r="F328" s="221"/>
      <c r="G328" s="221"/>
      <c r="H328" s="288">
        <v>2</v>
      </c>
      <c r="I328" s="200">
        <v>3</v>
      </c>
      <c r="J328" s="288">
        <v>1</v>
      </c>
      <c r="K328" s="181"/>
      <c r="L328" s="193"/>
      <c r="M328" s="221"/>
      <c r="N328" s="289" t="s">
        <v>115</v>
      </c>
      <c r="O328" s="290"/>
      <c r="P328" s="291">
        <f>+P329</f>
        <v>10000</v>
      </c>
      <c r="Q328" s="290">
        <f>+Q329</f>
        <v>10000</v>
      </c>
      <c r="R328" s="291"/>
    </row>
    <row r="329" spans="1:18" ht="23.25">
      <c r="A329" s="221"/>
      <c r="B329" s="181"/>
      <c r="C329" s="221"/>
      <c r="D329" s="181"/>
      <c r="E329" s="193"/>
      <c r="F329" s="221"/>
      <c r="G329" s="221"/>
      <c r="H329" s="221">
        <v>2</v>
      </c>
      <c r="I329" s="181">
        <v>3</v>
      </c>
      <c r="J329" s="221">
        <v>1</v>
      </c>
      <c r="K329" s="181">
        <v>1</v>
      </c>
      <c r="L329" s="193">
        <v>0</v>
      </c>
      <c r="M329" s="221">
        <v>1</v>
      </c>
      <c r="N329" s="243" t="s">
        <v>116</v>
      </c>
      <c r="O329" s="373"/>
      <c r="P329" s="361">
        <f>10000</f>
        <v>10000</v>
      </c>
      <c r="Q329" s="373">
        <f>10000</f>
        <v>10000</v>
      </c>
      <c r="R329" s="361"/>
    </row>
    <row r="330" spans="1:18" ht="23.25">
      <c r="A330" s="221"/>
      <c r="B330" s="181"/>
      <c r="C330" s="221"/>
      <c r="D330" s="181"/>
      <c r="E330" s="193"/>
      <c r="F330" s="221"/>
      <c r="G330" s="221"/>
      <c r="H330" s="221"/>
      <c r="I330" s="181"/>
      <c r="J330" s="221"/>
      <c r="K330" s="181"/>
      <c r="L330" s="193"/>
      <c r="M330" s="221"/>
      <c r="N330" s="243"/>
      <c r="O330" s="373"/>
      <c r="P330" s="361"/>
      <c r="Q330" s="373"/>
      <c r="R330" s="361"/>
    </row>
    <row r="331" spans="1:18" ht="23.25">
      <c r="A331" s="221"/>
      <c r="B331" s="181"/>
      <c r="C331" s="221"/>
      <c r="D331" s="181"/>
      <c r="E331" s="193"/>
      <c r="F331" s="221"/>
      <c r="G331" s="221"/>
      <c r="H331" s="221"/>
      <c r="I331" s="181"/>
      <c r="J331" s="221"/>
      <c r="K331" s="181"/>
      <c r="L331" s="193"/>
      <c r="M331" s="221"/>
      <c r="N331" s="243"/>
      <c r="O331" s="373"/>
      <c r="P331" s="361"/>
      <c r="Q331" s="373"/>
      <c r="R331" s="361"/>
    </row>
    <row r="332" spans="1:18" ht="23.25">
      <c r="A332" s="221"/>
      <c r="B332" s="181"/>
      <c r="C332" s="221"/>
      <c r="D332" s="181"/>
      <c r="E332" s="193"/>
      <c r="F332" s="221"/>
      <c r="G332" s="221"/>
      <c r="H332" s="288">
        <v>2</v>
      </c>
      <c r="I332" s="200">
        <v>3</v>
      </c>
      <c r="J332" s="288">
        <v>3</v>
      </c>
      <c r="K332" s="181"/>
      <c r="L332" s="193"/>
      <c r="M332" s="221"/>
      <c r="N332" s="289" t="s">
        <v>164</v>
      </c>
      <c r="O332" s="290"/>
      <c r="P332" s="291">
        <f>+P333+P334</f>
        <v>770</v>
      </c>
      <c r="Q332" s="290">
        <f>+Q333+Q334</f>
        <v>770</v>
      </c>
      <c r="R332" s="291"/>
    </row>
    <row r="333" spans="1:18" ht="23.25">
      <c r="A333" s="221"/>
      <c r="B333" s="181"/>
      <c r="C333" s="221"/>
      <c r="D333" s="181"/>
      <c r="E333" s="193"/>
      <c r="F333" s="221"/>
      <c r="G333" s="221"/>
      <c r="H333" s="221">
        <v>2</v>
      </c>
      <c r="I333" s="181">
        <v>3</v>
      </c>
      <c r="J333" s="221">
        <v>3</v>
      </c>
      <c r="K333" s="181">
        <v>1</v>
      </c>
      <c r="L333" s="193">
        <v>0</v>
      </c>
      <c r="M333" s="221">
        <v>1</v>
      </c>
      <c r="N333" s="243" t="s">
        <v>223</v>
      </c>
      <c r="O333" s="373"/>
      <c r="P333" s="361">
        <v>470</v>
      </c>
      <c r="Q333" s="373">
        <v>470</v>
      </c>
      <c r="R333" s="361"/>
    </row>
    <row r="334" spans="1:18" ht="23.25">
      <c r="A334" s="221"/>
      <c r="B334" s="181"/>
      <c r="C334" s="221"/>
      <c r="D334" s="181"/>
      <c r="E334" s="193"/>
      <c r="F334" s="221"/>
      <c r="G334" s="221"/>
      <c r="H334" s="221">
        <v>2</v>
      </c>
      <c r="I334" s="181">
        <v>3</v>
      </c>
      <c r="J334" s="221">
        <v>3</v>
      </c>
      <c r="K334" s="181">
        <v>2</v>
      </c>
      <c r="L334" s="193">
        <v>0</v>
      </c>
      <c r="M334" s="221">
        <v>1</v>
      </c>
      <c r="N334" s="243" t="s">
        <v>177</v>
      </c>
      <c r="O334" s="373"/>
      <c r="P334" s="361">
        <v>300</v>
      </c>
      <c r="Q334" s="373">
        <v>300</v>
      </c>
      <c r="R334" s="361"/>
    </row>
    <row r="335" spans="1:18" ht="23.25">
      <c r="A335" s="221"/>
      <c r="B335" s="181"/>
      <c r="C335" s="221"/>
      <c r="D335" s="181"/>
      <c r="E335" s="193"/>
      <c r="F335" s="221"/>
      <c r="G335" s="221"/>
      <c r="H335" s="288"/>
      <c r="I335" s="181"/>
      <c r="J335" s="221"/>
      <c r="K335" s="181"/>
      <c r="L335" s="193"/>
      <c r="M335" s="221"/>
      <c r="N335" s="243"/>
      <c r="O335" s="373"/>
      <c r="P335" s="361"/>
      <c r="Q335" s="290"/>
      <c r="R335" s="291"/>
    </row>
    <row r="336" spans="1:18" ht="23.25">
      <c r="A336" s="221"/>
      <c r="B336" s="181"/>
      <c r="C336" s="221"/>
      <c r="D336" s="181"/>
      <c r="E336" s="193"/>
      <c r="F336" s="221"/>
      <c r="G336" s="221"/>
      <c r="H336" s="288"/>
      <c r="I336" s="200"/>
      <c r="J336" s="288"/>
      <c r="K336" s="181"/>
      <c r="L336" s="193"/>
      <c r="M336" s="221"/>
      <c r="N336" s="289"/>
      <c r="O336" s="290"/>
      <c r="P336" s="291"/>
      <c r="Q336" s="290"/>
      <c r="R336" s="291"/>
    </row>
    <row r="337" spans="1:18" ht="23.25">
      <c r="A337" s="221"/>
      <c r="B337" s="221"/>
      <c r="C337" s="221"/>
      <c r="D337" s="181"/>
      <c r="E337" s="193"/>
      <c r="F337" s="221"/>
      <c r="G337" s="221"/>
      <c r="H337" s="221"/>
      <c r="I337" s="181"/>
      <c r="J337" s="221"/>
      <c r="K337" s="181"/>
      <c r="L337" s="193"/>
      <c r="M337" s="221"/>
      <c r="N337" s="243"/>
      <c r="O337" s="290"/>
      <c r="P337" s="291"/>
      <c r="Q337" s="290"/>
      <c r="R337" s="291"/>
    </row>
    <row r="338" spans="1:18" ht="23.25">
      <c r="A338" s="221"/>
      <c r="B338" s="221"/>
      <c r="C338" s="221"/>
      <c r="D338" s="181"/>
      <c r="E338" s="193"/>
      <c r="F338" s="221"/>
      <c r="G338" s="221"/>
      <c r="H338" s="288">
        <v>2</v>
      </c>
      <c r="I338" s="200">
        <v>3</v>
      </c>
      <c r="J338" s="288">
        <v>9</v>
      </c>
      <c r="K338" s="181"/>
      <c r="L338" s="193"/>
      <c r="M338" s="221"/>
      <c r="N338" s="289" t="s">
        <v>167</v>
      </c>
      <c r="O338" s="290"/>
      <c r="P338" s="291">
        <f>+P339+P340+P341+P342</f>
        <v>36239.340000000004</v>
      </c>
      <c r="Q338" s="290">
        <f>+Q340</f>
        <v>1200</v>
      </c>
      <c r="R338" s="291"/>
    </row>
    <row r="339" spans="1:18" ht="23.25">
      <c r="A339" s="221"/>
      <c r="B339" s="221"/>
      <c r="C339" s="221"/>
      <c r="D339" s="181"/>
      <c r="E339" s="193"/>
      <c r="F339" s="221"/>
      <c r="G339" s="221"/>
      <c r="H339" s="221">
        <v>2</v>
      </c>
      <c r="I339" s="181">
        <v>3</v>
      </c>
      <c r="J339" s="221">
        <v>9</v>
      </c>
      <c r="K339" s="181">
        <v>1</v>
      </c>
      <c r="L339" s="193">
        <v>0</v>
      </c>
      <c r="M339" s="221">
        <v>1</v>
      </c>
      <c r="N339" s="316" t="s">
        <v>248</v>
      </c>
      <c r="O339" s="373"/>
      <c r="P339" s="361">
        <v>613.6</v>
      </c>
      <c r="Q339" s="373"/>
      <c r="R339" s="291"/>
    </row>
    <row r="340" spans="1:18" ht="23.25">
      <c r="A340" s="221"/>
      <c r="B340" s="221"/>
      <c r="C340" s="221"/>
      <c r="D340" s="181"/>
      <c r="E340" s="193"/>
      <c r="F340" s="221"/>
      <c r="G340" s="221"/>
      <c r="H340" s="221">
        <v>2</v>
      </c>
      <c r="I340" s="181">
        <v>3</v>
      </c>
      <c r="J340" s="221">
        <v>9</v>
      </c>
      <c r="K340" s="181">
        <v>2</v>
      </c>
      <c r="L340" s="193">
        <v>0</v>
      </c>
      <c r="M340" s="221">
        <v>1</v>
      </c>
      <c r="N340" s="316" t="s">
        <v>249</v>
      </c>
      <c r="O340" s="373"/>
      <c r="P340" s="361">
        <v>1200</v>
      </c>
      <c r="Q340" s="373">
        <v>1200</v>
      </c>
      <c r="R340" s="361"/>
    </row>
    <row r="341" spans="1:18" ht="23.25">
      <c r="A341" s="221"/>
      <c r="B341" s="221"/>
      <c r="C341" s="221"/>
      <c r="D341" s="181"/>
      <c r="E341" s="193"/>
      <c r="F341" s="221"/>
      <c r="G341" s="221"/>
      <c r="H341" s="221">
        <v>2</v>
      </c>
      <c r="I341" s="181">
        <v>3</v>
      </c>
      <c r="J341" s="221">
        <v>9</v>
      </c>
      <c r="K341" s="181">
        <v>4</v>
      </c>
      <c r="L341" s="193">
        <v>0</v>
      </c>
      <c r="M341" s="221">
        <v>1</v>
      </c>
      <c r="N341" s="243" t="s">
        <v>251</v>
      </c>
      <c r="O341" s="373"/>
      <c r="P341" s="361">
        <f>33015.22-1076.92</f>
        <v>31938.300000000003</v>
      </c>
      <c r="Q341" s="373"/>
      <c r="R341" s="361"/>
    </row>
    <row r="342" spans="1:18" ht="23.25">
      <c r="A342" s="221"/>
      <c r="B342" s="221"/>
      <c r="C342" s="221"/>
      <c r="D342" s="181"/>
      <c r="E342" s="193"/>
      <c r="F342" s="221"/>
      <c r="G342" s="221">
        <v>9995</v>
      </c>
      <c r="H342" s="221">
        <v>2</v>
      </c>
      <c r="I342" s="181">
        <v>3</v>
      </c>
      <c r="J342" s="221">
        <v>9</v>
      </c>
      <c r="K342" s="181">
        <v>5</v>
      </c>
      <c r="L342" s="193">
        <v>0</v>
      </c>
      <c r="M342" s="221">
        <v>1</v>
      </c>
      <c r="N342" s="316" t="s">
        <v>250</v>
      </c>
      <c r="O342" s="290"/>
      <c r="P342" s="361">
        <v>2487.44</v>
      </c>
      <c r="Q342" s="373"/>
      <c r="R342" s="361"/>
    </row>
    <row r="343" spans="1:18" ht="23.25">
      <c r="A343" s="221"/>
      <c r="B343" s="221"/>
      <c r="C343" s="221"/>
      <c r="D343" s="181"/>
      <c r="E343" s="193"/>
      <c r="F343" s="221"/>
      <c r="G343" s="221"/>
      <c r="H343" s="221"/>
      <c r="I343" s="181"/>
      <c r="J343" s="221"/>
      <c r="K343" s="181"/>
      <c r="L343" s="193"/>
      <c r="M343" s="221"/>
      <c r="N343" s="243"/>
      <c r="O343" s="290"/>
      <c r="P343" s="361"/>
      <c r="Q343" s="373"/>
      <c r="R343" s="361"/>
    </row>
    <row r="344" spans="1:18" ht="24" thickBot="1">
      <c r="A344" s="221"/>
      <c r="B344" s="221"/>
      <c r="C344" s="221"/>
      <c r="D344" s="181"/>
      <c r="E344" s="193"/>
      <c r="F344" s="378"/>
      <c r="G344" s="221"/>
      <c r="H344" s="316"/>
      <c r="I344" s="243"/>
      <c r="J344" s="316"/>
      <c r="K344" s="243"/>
      <c r="L344" s="319"/>
      <c r="M344" s="323"/>
      <c r="N344" s="243"/>
      <c r="O344" s="353"/>
      <c r="P344" s="241"/>
      <c r="Q344" s="353"/>
      <c r="R344" s="241"/>
    </row>
    <row r="345" spans="1:18" ht="24" thickBot="1">
      <c r="A345" s="463"/>
      <c r="B345" s="464"/>
      <c r="C345" s="464"/>
      <c r="D345" s="464"/>
      <c r="E345" s="464"/>
      <c r="F345" s="464"/>
      <c r="G345" s="464"/>
      <c r="H345" s="464"/>
      <c r="I345" s="464"/>
      <c r="J345" s="464"/>
      <c r="K345" s="464"/>
      <c r="L345" s="464"/>
      <c r="M345" s="328"/>
      <c r="N345" s="329" t="s">
        <v>45</v>
      </c>
      <c r="O345" s="232">
        <f>+O302+O314+O325</f>
        <v>45551.02</v>
      </c>
      <c r="P345" s="232">
        <f>+P302+P314+P325</f>
        <v>564585.57</v>
      </c>
      <c r="Q345" s="290">
        <f>+Q302+Q314+Q325</f>
        <v>519034.55</v>
      </c>
      <c r="R345" s="291"/>
    </row>
    <row r="346" spans="1:18" ht="24" thickBot="1">
      <c r="A346" s="463"/>
      <c r="B346" s="464"/>
      <c r="C346" s="464"/>
      <c r="D346" s="464"/>
      <c r="E346" s="464"/>
      <c r="F346" s="464"/>
      <c r="G346" s="464"/>
      <c r="H346" s="464"/>
      <c r="I346" s="464"/>
      <c r="J346" s="464"/>
      <c r="K346" s="464"/>
      <c r="L346" s="464"/>
      <c r="M346" s="228"/>
      <c r="N346" s="374" t="s">
        <v>47</v>
      </c>
      <c r="O346" s="410">
        <f>+O137+O238+O345</f>
        <v>1291338.6000000006</v>
      </c>
      <c r="P346" s="375">
        <f>+P137+P238+P345</f>
        <v>8239737.590000001</v>
      </c>
      <c r="Q346" s="375">
        <f>+Q137+Q238+Q345</f>
        <v>6948398.989999999</v>
      </c>
      <c r="R346" s="341"/>
    </row>
    <row r="347" spans="1:18" ht="23.2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223"/>
      <c r="N347" s="197"/>
      <c r="O347" s="341"/>
      <c r="P347" s="341"/>
      <c r="Q347" s="341"/>
      <c r="R347" s="341"/>
    </row>
    <row r="348" spans="1:18" ht="23.2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223"/>
      <c r="N348" s="197"/>
      <c r="O348" s="341"/>
      <c r="P348" s="341"/>
      <c r="Q348" s="341"/>
      <c r="R348" s="341"/>
    </row>
    <row r="349" spans="1:18" ht="23.2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223"/>
      <c r="N349" s="197"/>
      <c r="O349" s="341"/>
      <c r="P349" s="341"/>
      <c r="Q349" s="341"/>
      <c r="R349" s="341"/>
    </row>
    <row r="350" spans="1:18" ht="23.2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223"/>
      <c r="N350" s="197"/>
      <c r="O350" s="341"/>
      <c r="P350" s="341"/>
      <c r="Q350" s="341"/>
      <c r="R350" s="341"/>
    </row>
    <row r="351" spans="1:18" ht="23.25">
      <c r="A351" s="181"/>
      <c r="B351" s="181"/>
      <c r="C351" s="181"/>
      <c r="D351" s="181"/>
      <c r="E351" s="181"/>
      <c r="F351" s="181"/>
      <c r="G351" s="181"/>
      <c r="H351" s="223"/>
      <c r="I351" s="223"/>
      <c r="J351" s="223"/>
      <c r="K351" s="223"/>
      <c r="L351" s="223"/>
      <c r="M351" s="223"/>
      <c r="N351" s="223"/>
      <c r="O351" s="293"/>
      <c r="P351" s="238"/>
      <c r="Q351" s="238"/>
      <c r="R351" s="238"/>
    </row>
    <row r="352" spans="1:18" ht="23.25">
      <c r="A352" s="179"/>
      <c r="B352" s="179"/>
      <c r="C352" s="179"/>
      <c r="D352" s="179"/>
      <c r="E352" s="179"/>
      <c r="F352" s="179"/>
      <c r="G352" s="179"/>
      <c r="H352" s="180"/>
      <c r="I352" s="181"/>
      <c r="J352" s="181"/>
      <c r="K352" s="181"/>
      <c r="L352" s="181"/>
      <c r="M352" s="181"/>
      <c r="N352" s="180"/>
      <c r="O352" s="180"/>
      <c r="P352" s="182"/>
      <c r="Q352" s="183"/>
      <c r="R352" s="341"/>
    </row>
    <row r="353" spans="1:18" ht="23.25">
      <c r="A353" s="479" t="s">
        <v>129</v>
      </c>
      <c r="B353" s="474"/>
      <c r="C353" s="474"/>
      <c r="D353" s="474"/>
      <c r="E353" s="474"/>
      <c r="F353" s="474"/>
      <c r="G353" s="474"/>
      <c r="H353" s="474"/>
      <c r="I353" s="474"/>
      <c r="J353" s="181"/>
      <c r="K353" s="181"/>
      <c r="L353" s="181"/>
      <c r="M353" s="181"/>
      <c r="N353" s="185" t="s">
        <v>130</v>
      </c>
      <c r="O353" s="474" t="s">
        <v>101</v>
      </c>
      <c r="P353" s="474"/>
      <c r="Q353" s="474"/>
      <c r="R353" s="185"/>
    </row>
    <row r="354" spans="1:18" ht="23.2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6"/>
      <c r="P354" s="187"/>
      <c r="Q354" s="187"/>
      <c r="R354" s="187"/>
    </row>
    <row r="355" spans="1:18" ht="23.2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6"/>
      <c r="P355" s="187"/>
      <c r="Q355" s="187"/>
      <c r="R355" s="187"/>
    </row>
    <row r="356" spans="1:18" ht="23.2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6"/>
      <c r="P356" s="187"/>
      <c r="Q356" s="187"/>
      <c r="R356" s="187"/>
    </row>
    <row r="357" spans="1:18" ht="23.2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6"/>
      <c r="P357" s="187"/>
      <c r="Q357" s="187"/>
      <c r="R357" s="187"/>
    </row>
    <row r="358" spans="1:18" ht="23.2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6"/>
      <c r="P358" s="187"/>
      <c r="Q358" s="187"/>
      <c r="R358" s="187"/>
    </row>
    <row r="359" spans="1:18" ht="23.2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6"/>
      <c r="P359" s="187"/>
      <c r="Q359" s="187"/>
      <c r="R359" s="187"/>
    </row>
    <row r="360" spans="1:18" ht="23.2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6"/>
      <c r="P360" s="187"/>
      <c r="Q360" s="187"/>
      <c r="R360" s="187"/>
    </row>
    <row r="361" spans="1:18" ht="23.2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6"/>
      <c r="P361" s="187"/>
      <c r="Q361" s="187"/>
      <c r="R361" s="187"/>
    </row>
    <row r="362" spans="1:18" ht="16.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4"/>
      <c r="P362" s="65"/>
      <c r="Q362" s="65"/>
      <c r="R362" s="65"/>
    </row>
    <row r="363" spans="1:18" ht="16.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4"/>
      <c r="P363" s="65"/>
      <c r="Q363" s="65"/>
      <c r="R363" s="65"/>
    </row>
    <row r="364" spans="1:18" ht="16.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4"/>
      <c r="P364" s="65"/>
      <c r="Q364" s="65"/>
      <c r="R364" s="65"/>
    </row>
    <row r="365" spans="1:18" ht="16.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4"/>
      <c r="P365" s="65"/>
      <c r="Q365" s="65"/>
      <c r="R365" s="65"/>
    </row>
    <row r="366" spans="1:18" ht="16.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4"/>
      <c r="P366" s="65"/>
      <c r="Q366" s="65"/>
      <c r="R366" s="65"/>
    </row>
    <row r="367" spans="1:18" ht="16.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4"/>
      <c r="P367" s="65"/>
      <c r="Q367" s="65"/>
      <c r="R367" s="65"/>
    </row>
    <row r="368" spans="1:18" ht="16.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4"/>
      <c r="P368" s="65"/>
      <c r="Q368" s="65"/>
      <c r="R368" s="65"/>
    </row>
    <row r="369" spans="1:18" ht="16.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4"/>
      <c r="P369" s="65"/>
      <c r="Q369" s="65"/>
      <c r="R369" s="65"/>
    </row>
    <row r="370" spans="1:18" ht="16.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4"/>
      <c r="P370" s="65"/>
      <c r="Q370" s="65"/>
      <c r="R370" s="65"/>
    </row>
    <row r="371" spans="1:18" ht="16.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4"/>
      <c r="P371" s="65"/>
      <c r="Q371" s="65"/>
      <c r="R371" s="65"/>
    </row>
    <row r="372" spans="1:18" ht="16.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4"/>
      <c r="P372" s="65"/>
      <c r="Q372" s="65"/>
      <c r="R372" s="65"/>
    </row>
    <row r="373" spans="1:18" ht="16.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4"/>
      <c r="P373" s="65"/>
      <c r="Q373" s="65"/>
      <c r="R373" s="65"/>
    </row>
    <row r="374" spans="1:18" ht="16.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4"/>
      <c r="P374" s="65"/>
      <c r="Q374" s="65"/>
      <c r="R374" s="65"/>
    </row>
    <row r="375" spans="1:18" ht="16.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4"/>
      <c r="P375" s="65"/>
      <c r="Q375" s="65"/>
      <c r="R375" s="65"/>
    </row>
    <row r="376" spans="1:18" ht="16.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4"/>
      <c r="P376" s="65"/>
      <c r="Q376" s="65"/>
      <c r="R376" s="65"/>
    </row>
    <row r="377" spans="1:18" ht="16.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4"/>
      <c r="P377" s="65"/>
      <c r="Q377" s="65"/>
      <c r="R377" s="65"/>
    </row>
    <row r="378" spans="1:18" ht="16.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4"/>
      <c r="P378" s="65"/>
      <c r="Q378" s="65"/>
      <c r="R378" s="65"/>
    </row>
    <row r="379" spans="1:18" ht="16.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4"/>
      <c r="P379" s="65"/>
      <c r="Q379" s="65"/>
      <c r="R379" s="65"/>
    </row>
    <row r="380" spans="1:18" ht="16.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4"/>
      <c r="P380" s="65"/>
      <c r="Q380" s="65"/>
      <c r="R380" s="65"/>
    </row>
    <row r="381" spans="1:18" ht="16.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4"/>
      <c r="P381" s="65"/>
      <c r="Q381" s="65"/>
      <c r="R381" s="65"/>
    </row>
    <row r="382" spans="1:18" ht="16.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4"/>
      <c r="P382" s="65"/>
      <c r="Q382" s="65"/>
      <c r="R382" s="65"/>
    </row>
    <row r="383" spans="1:18" ht="16.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4"/>
      <c r="P383" s="65"/>
      <c r="Q383" s="65"/>
      <c r="R383" s="65"/>
    </row>
    <row r="384" spans="1:18" ht="16.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4"/>
      <c r="P384" s="65"/>
      <c r="Q384" s="65"/>
      <c r="R384" s="65"/>
    </row>
    <row r="385" spans="1:18" ht="23.25">
      <c r="A385" s="181"/>
      <c r="B385" s="238"/>
      <c r="C385" s="238"/>
      <c r="D385" s="238"/>
      <c r="E385" s="238"/>
      <c r="F385" s="185"/>
      <c r="G385" s="185"/>
      <c r="H385" s="185"/>
      <c r="I385" s="185"/>
      <c r="J385" s="185"/>
      <c r="K385" s="185"/>
      <c r="L385" s="185"/>
      <c r="M385" s="185"/>
      <c r="N385" s="185"/>
      <c r="O385" s="186"/>
      <c r="P385" s="187"/>
      <c r="Q385" s="187"/>
      <c r="R385" s="187"/>
    </row>
    <row r="386" spans="1:18" ht="24" thickBot="1">
      <c r="A386" s="188"/>
      <c r="B386" s="189"/>
      <c r="C386" s="189"/>
      <c r="D386" s="189"/>
      <c r="E386" s="189"/>
      <c r="F386" s="189"/>
      <c r="G386" s="189"/>
      <c r="H386" s="189"/>
      <c r="I386" s="189"/>
      <c r="J386" s="185"/>
      <c r="K386" s="185"/>
      <c r="L386" s="185"/>
      <c r="M386" s="185"/>
      <c r="N386" s="185"/>
      <c r="O386" s="186"/>
      <c r="P386" s="187"/>
      <c r="Q386" s="187"/>
      <c r="R386" s="187"/>
    </row>
    <row r="387" spans="1:18" ht="24" thickBot="1">
      <c r="A387" s="434">
        <v>4</v>
      </c>
      <c r="B387" s="435"/>
      <c r="C387" s="435"/>
      <c r="D387" s="435"/>
      <c r="E387" s="435"/>
      <c r="F387" s="435"/>
      <c r="G387" s="435"/>
      <c r="H387" s="435"/>
      <c r="I387" s="435"/>
      <c r="J387" s="435"/>
      <c r="K387" s="435"/>
      <c r="L387" s="435"/>
      <c r="M387" s="435"/>
      <c r="N387" s="435"/>
      <c r="O387" s="435"/>
      <c r="P387" s="435"/>
      <c r="Q387" s="436"/>
      <c r="R387" s="391"/>
    </row>
    <row r="388" spans="1:18" ht="23.25">
      <c r="A388" s="437" t="s">
        <v>25</v>
      </c>
      <c r="B388" s="438"/>
      <c r="C388" s="438"/>
      <c r="D388" s="438"/>
      <c r="E388" s="438"/>
      <c r="F388" s="438"/>
      <c r="G388" s="438"/>
      <c r="H388" s="438"/>
      <c r="I388" s="438"/>
      <c r="J388" s="438"/>
      <c r="K388" s="438"/>
      <c r="L388" s="438"/>
      <c r="M388" s="438"/>
      <c r="N388" s="438"/>
      <c r="O388" s="438"/>
      <c r="P388" s="438"/>
      <c r="Q388" s="439"/>
      <c r="R388" s="185"/>
    </row>
    <row r="389" spans="1:18" ht="23.25">
      <c r="A389" s="193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94"/>
      <c r="Q389" s="195" t="s">
        <v>26</v>
      </c>
      <c r="R389" s="194"/>
    </row>
    <row r="390" spans="1:18" ht="23.25">
      <c r="A390" s="196" t="s">
        <v>27</v>
      </c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97"/>
      <c r="P390" s="198" t="s">
        <v>3</v>
      </c>
      <c r="Q390" s="199"/>
      <c r="R390" s="197"/>
    </row>
    <row r="391" spans="1:18" ht="23.25">
      <c r="A391" s="196" t="s">
        <v>4</v>
      </c>
      <c r="B391" s="181"/>
      <c r="C391" s="181">
        <v>5120</v>
      </c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200"/>
      <c r="P391" s="201" t="s">
        <v>5</v>
      </c>
      <c r="Q391" s="202"/>
      <c r="R391" s="200"/>
    </row>
    <row r="392" spans="1:18" ht="23.25">
      <c r="A392" s="196" t="s">
        <v>61</v>
      </c>
      <c r="B392" s="200"/>
      <c r="C392" s="200" t="s">
        <v>220</v>
      </c>
      <c r="D392" s="200"/>
      <c r="E392" s="200"/>
      <c r="F392" s="181"/>
      <c r="G392" s="181"/>
      <c r="H392" s="181"/>
      <c r="I392" s="181"/>
      <c r="J392" s="181"/>
      <c r="K392" s="181"/>
      <c r="L392" s="181"/>
      <c r="M392" s="181"/>
      <c r="N392" s="181"/>
      <c r="O392" s="200"/>
      <c r="P392" s="201" t="s">
        <v>6</v>
      </c>
      <c r="Q392" s="202"/>
      <c r="R392" s="200"/>
    </row>
    <row r="393" spans="1:18" ht="24" thickBot="1">
      <c r="A393" s="196" t="s">
        <v>62</v>
      </c>
      <c r="B393" s="200">
        <v>2017</v>
      </c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O393" s="200"/>
      <c r="P393" s="203" t="s">
        <v>7</v>
      </c>
      <c r="Q393" s="204"/>
      <c r="R393" s="200"/>
    </row>
    <row r="394" spans="1:18" ht="24" thickBot="1">
      <c r="A394" s="440" t="s">
        <v>28</v>
      </c>
      <c r="B394" s="441"/>
      <c r="C394" s="441"/>
      <c r="D394" s="441"/>
      <c r="E394" s="441"/>
      <c r="F394" s="441"/>
      <c r="G394" s="441"/>
      <c r="H394" s="441"/>
      <c r="I394" s="441"/>
      <c r="J394" s="441"/>
      <c r="K394" s="441"/>
      <c r="L394" s="442"/>
      <c r="M394" s="205"/>
      <c r="N394" s="205"/>
      <c r="O394" s="491" t="s">
        <v>29</v>
      </c>
      <c r="P394" s="438"/>
      <c r="Q394" s="439"/>
      <c r="R394" s="185"/>
    </row>
    <row r="395" spans="1:18" ht="24" thickBot="1">
      <c r="A395" s="454">
        <v>2</v>
      </c>
      <c r="B395" s="492"/>
      <c r="C395" s="492"/>
      <c r="D395" s="492"/>
      <c r="E395" s="492"/>
      <c r="F395" s="492"/>
      <c r="G395" s="493"/>
      <c r="H395" s="198" t="s">
        <v>30</v>
      </c>
      <c r="I395" s="207"/>
      <c r="J395" s="207"/>
      <c r="K395" s="207"/>
      <c r="L395" s="208"/>
      <c r="M395" s="208"/>
      <c r="N395" s="207"/>
      <c r="O395" s="190" t="s">
        <v>31</v>
      </c>
      <c r="P395" s="209" t="s">
        <v>32</v>
      </c>
      <c r="Q395" s="192" t="s">
        <v>33</v>
      </c>
      <c r="R395" s="185"/>
    </row>
    <row r="396" spans="1:18" ht="23.25">
      <c r="A396" s="494" t="s">
        <v>34</v>
      </c>
      <c r="B396" s="210" t="s">
        <v>35</v>
      </c>
      <c r="C396" s="495" t="s">
        <v>36</v>
      </c>
      <c r="D396" s="206" t="s">
        <v>37</v>
      </c>
      <c r="E396" s="209" t="s">
        <v>38</v>
      </c>
      <c r="F396" s="438" t="s">
        <v>39</v>
      </c>
      <c r="G396" s="480" t="s">
        <v>40</v>
      </c>
      <c r="H396" s="438" t="s">
        <v>41</v>
      </c>
      <c r="I396" s="209" t="s">
        <v>104</v>
      </c>
      <c r="J396" s="191"/>
      <c r="K396" s="190"/>
      <c r="L396" s="209" t="s">
        <v>35</v>
      </c>
      <c r="M396" s="192"/>
      <c r="N396" s="191"/>
      <c r="O396" s="484">
        <v>3</v>
      </c>
      <c r="P396" s="485">
        <v>4</v>
      </c>
      <c r="Q396" s="482">
        <v>5</v>
      </c>
      <c r="R396" s="331"/>
    </row>
    <row r="397" spans="1:18" ht="24" thickBot="1">
      <c r="A397" s="469"/>
      <c r="B397" s="213" t="s">
        <v>34</v>
      </c>
      <c r="C397" s="470"/>
      <c r="D397" s="214" t="s">
        <v>43</v>
      </c>
      <c r="E397" s="215" t="s">
        <v>44</v>
      </c>
      <c r="F397" s="483"/>
      <c r="G397" s="481"/>
      <c r="H397" s="483"/>
      <c r="I397" s="215"/>
      <c r="J397" s="189"/>
      <c r="K397" s="188"/>
      <c r="L397" s="215" t="s">
        <v>42</v>
      </c>
      <c r="M397" s="216"/>
      <c r="N397" s="189"/>
      <c r="O397" s="471"/>
      <c r="P397" s="472"/>
      <c r="Q397" s="473"/>
      <c r="R397" s="331"/>
    </row>
    <row r="398" spans="1:18" ht="23.25">
      <c r="A398" s="190"/>
      <c r="B398" s="209"/>
      <c r="C398" s="191"/>
      <c r="D398" s="209"/>
      <c r="E398" s="191"/>
      <c r="F398" s="209"/>
      <c r="G398" s="191"/>
      <c r="H398" s="217"/>
      <c r="I398" s="191"/>
      <c r="J398" s="209"/>
      <c r="K398" s="191"/>
      <c r="L398" s="209"/>
      <c r="M398" s="191"/>
      <c r="N398" s="190"/>
      <c r="O398" s="211"/>
      <c r="P398" s="212"/>
      <c r="Q398" s="218"/>
      <c r="R398" s="314"/>
    </row>
    <row r="399" spans="1:20" ht="23.25">
      <c r="A399" s="220"/>
      <c r="B399" s="222"/>
      <c r="C399" s="223"/>
      <c r="D399" s="222"/>
      <c r="E399" s="223"/>
      <c r="F399" s="222"/>
      <c r="G399" s="223"/>
      <c r="H399" s="318">
        <v>4</v>
      </c>
      <c r="I399" s="289">
        <v>1</v>
      </c>
      <c r="J399" s="318"/>
      <c r="K399" s="289"/>
      <c r="L399" s="318"/>
      <c r="M399" s="289"/>
      <c r="N399" s="321" t="s">
        <v>211</v>
      </c>
      <c r="O399" s="317"/>
      <c r="P399" s="322">
        <f>+P400</f>
        <v>495606.11000000127</v>
      </c>
      <c r="Q399" s="242"/>
      <c r="R399" s="241"/>
      <c r="S399" s="69"/>
      <c r="T399" s="69"/>
    </row>
    <row r="400" spans="1:20" ht="23.25">
      <c r="A400" s="220"/>
      <c r="B400" s="222"/>
      <c r="C400" s="223"/>
      <c r="D400" s="222"/>
      <c r="E400" s="223"/>
      <c r="F400" s="222"/>
      <c r="G400" s="223"/>
      <c r="H400" s="316">
        <v>4</v>
      </c>
      <c r="I400" s="243">
        <v>1</v>
      </c>
      <c r="J400" s="316">
        <v>1</v>
      </c>
      <c r="K400" s="243">
        <v>1</v>
      </c>
      <c r="L400" s="316">
        <v>1</v>
      </c>
      <c r="M400" s="243"/>
      <c r="N400" s="319" t="s">
        <v>241</v>
      </c>
      <c r="O400" s="242"/>
      <c r="P400" s="320">
        <f>+'VAR. EFECT'!B11</f>
        <v>495606.11000000127</v>
      </c>
      <c r="Q400" s="242"/>
      <c r="R400" s="241"/>
      <c r="S400" s="69"/>
      <c r="T400" s="69"/>
    </row>
    <row r="401" spans="1:20" ht="23.25">
      <c r="A401" s="220"/>
      <c r="B401" s="222"/>
      <c r="C401" s="223"/>
      <c r="D401" s="222"/>
      <c r="E401" s="223"/>
      <c r="F401" s="222"/>
      <c r="G401" s="223"/>
      <c r="H401" s="316"/>
      <c r="I401" s="243"/>
      <c r="J401" s="316"/>
      <c r="K401" s="243"/>
      <c r="L401" s="316"/>
      <c r="M401" s="243"/>
      <c r="N401" s="319"/>
      <c r="O401" s="242"/>
      <c r="P401" s="320"/>
      <c r="Q401" s="242"/>
      <c r="R401" s="241"/>
      <c r="S401" s="69"/>
      <c r="T401" s="69"/>
    </row>
    <row r="402" spans="1:20" ht="23.25">
      <c r="A402" s="220"/>
      <c r="B402" s="221" t="s">
        <v>132</v>
      </c>
      <c r="C402" s="181" t="s">
        <v>132</v>
      </c>
      <c r="D402" s="219"/>
      <c r="E402" s="181" t="s">
        <v>131</v>
      </c>
      <c r="F402" s="221" t="s">
        <v>133</v>
      </c>
      <c r="G402" s="223"/>
      <c r="H402" s="318">
        <v>4</v>
      </c>
      <c r="I402" s="289">
        <v>2</v>
      </c>
      <c r="J402" s="318"/>
      <c r="K402" s="289"/>
      <c r="L402" s="318"/>
      <c r="M402" s="289"/>
      <c r="N402" s="321" t="s">
        <v>139</v>
      </c>
      <c r="O402" s="242"/>
      <c r="P402" s="322"/>
      <c r="Q402" s="317">
        <f>+Q403</f>
        <v>1227102.7400000002</v>
      </c>
      <c r="R402" s="341"/>
      <c r="S402" s="69"/>
      <c r="T402" s="69"/>
    </row>
    <row r="403" spans="1:20" ht="47.25" thickBot="1">
      <c r="A403" s="224"/>
      <c r="B403" s="225"/>
      <c r="C403" s="226"/>
      <c r="D403" s="225"/>
      <c r="E403" s="226"/>
      <c r="F403" s="225"/>
      <c r="G403" s="226"/>
      <c r="H403" s="323">
        <v>4</v>
      </c>
      <c r="I403" s="233">
        <v>2</v>
      </c>
      <c r="J403" s="323">
        <v>1</v>
      </c>
      <c r="K403" s="233">
        <v>1</v>
      </c>
      <c r="L403" s="323">
        <v>1</v>
      </c>
      <c r="M403" s="233"/>
      <c r="N403" s="324" t="s">
        <v>140</v>
      </c>
      <c r="O403" s="317"/>
      <c r="P403" s="320"/>
      <c r="Q403" s="242">
        <f>4800+2400+4000+1500+4800+2880+4000+2800+22585.32+3816+114595.56+2969.64+636083.58+4759.32+15441.54+4900+31541.78+21732.92+34870+914+99560+188860+17293.08</f>
        <v>1227102.7400000002</v>
      </c>
      <c r="R403" s="241"/>
      <c r="S403" s="69"/>
      <c r="T403" s="69"/>
    </row>
    <row r="404" spans="1:20" ht="24" thickBot="1">
      <c r="A404" s="227"/>
      <c r="B404" s="228"/>
      <c r="C404" s="228"/>
      <c r="D404" s="228"/>
      <c r="E404" s="228"/>
      <c r="F404" s="228"/>
      <c r="G404" s="228"/>
      <c r="H404" s="229"/>
      <c r="I404" s="229"/>
      <c r="J404" s="229"/>
      <c r="K404" s="229"/>
      <c r="L404" s="229"/>
      <c r="M404" s="230"/>
      <c r="N404" s="231"/>
      <c r="O404" s="232"/>
      <c r="P404" s="232">
        <f>+P399</f>
        <v>495606.11000000127</v>
      </c>
      <c r="Q404" s="232">
        <f>+Q402</f>
        <v>1227102.7400000002</v>
      </c>
      <c r="R404" s="341"/>
      <c r="S404" s="69"/>
      <c r="T404" s="69"/>
    </row>
    <row r="405" spans="1:20" ht="24" thickBot="1">
      <c r="A405" s="224"/>
      <c r="B405" s="226"/>
      <c r="C405" s="226"/>
      <c r="D405" s="226"/>
      <c r="E405" s="226"/>
      <c r="F405" s="226"/>
      <c r="G405" s="226"/>
      <c r="H405" s="233"/>
      <c r="I405" s="233"/>
      <c r="J405" s="233"/>
      <c r="K405" s="233"/>
      <c r="L405" s="233"/>
      <c r="M405" s="234"/>
      <c r="N405" s="231"/>
      <c r="O405" s="235"/>
      <c r="P405" s="411">
        <f>+P346+P404</f>
        <v>8735343.700000003</v>
      </c>
      <c r="Q405" s="411">
        <f>+Q346+Q404</f>
        <v>8175501.7299999995</v>
      </c>
      <c r="R405" s="291"/>
      <c r="S405" s="240"/>
      <c r="T405" s="69"/>
    </row>
    <row r="406" spans="1:20" ht="23.2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223"/>
      <c r="N406" s="223"/>
      <c r="O406" s="236"/>
      <c r="P406" s="293"/>
      <c r="Q406" s="238"/>
      <c r="R406" s="238"/>
      <c r="S406" s="240"/>
      <c r="T406" s="69"/>
    </row>
    <row r="407" spans="1:20" ht="26.25">
      <c r="A407" s="150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2"/>
      <c r="N407" s="152"/>
      <c r="O407" s="153"/>
      <c r="P407" s="412"/>
      <c r="Q407" s="292"/>
      <c r="R407" s="292"/>
      <c r="S407" s="240"/>
      <c r="T407" s="69"/>
    </row>
    <row r="408" spans="1:20" ht="26.25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2"/>
      <c r="N408" s="152"/>
      <c r="O408" s="401"/>
      <c r="P408" s="400"/>
      <c r="Q408" s="397"/>
      <c r="R408" s="389"/>
      <c r="S408" s="240"/>
      <c r="T408" s="69"/>
    </row>
    <row r="409" spans="1:20" ht="23.25">
      <c r="A409" s="237"/>
      <c r="B409" s="237"/>
      <c r="C409" s="237"/>
      <c r="D409" s="237"/>
      <c r="E409" s="237"/>
      <c r="F409" s="238"/>
      <c r="G409" s="238"/>
      <c r="H409" s="238"/>
      <c r="I409" s="237"/>
      <c r="J409" s="237"/>
      <c r="K409" s="237"/>
      <c r="L409" s="237"/>
      <c r="M409" s="237"/>
      <c r="N409" s="237"/>
      <c r="O409" s="239"/>
      <c r="P409" s="293"/>
      <c r="Q409" s="293"/>
      <c r="R409" s="293"/>
      <c r="S409" s="69"/>
      <c r="T409" s="69"/>
    </row>
    <row r="410" spans="1:20" ht="23.25">
      <c r="A410" s="237"/>
      <c r="B410" s="237"/>
      <c r="C410" s="237"/>
      <c r="D410" s="237"/>
      <c r="E410" s="237"/>
      <c r="F410" s="238"/>
      <c r="G410" s="238"/>
      <c r="H410" s="238"/>
      <c r="I410" s="237"/>
      <c r="J410" s="237"/>
      <c r="K410" s="237"/>
      <c r="L410" s="237"/>
      <c r="M410" s="237"/>
      <c r="N410" s="237"/>
      <c r="O410" s="239"/>
      <c r="P410" s="293"/>
      <c r="Q410" s="293"/>
      <c r="R410" s="293"/>
      <c r="S410" s="69"/>
      <c r="T410" s="69"/>
    </row>
    <row r="411" spans="1:20" ht="23.25">
      <c r="A411" s="237"/>
      <c r="B411" s="237"/>
      <c r="C411" s="237"/>
      <c r="D411" s="237"/>
      <c r="E411" s="237"/>
      <c r="F411" s="238"/>
      <c r="G411" s="238"/>
      <c r="H411" s="238"/>
      <c r="I411" s="237"/>
      <c r="J411" s="237"/>
      <c r="K411" s="237"/>
      <c r="L411" s="237"/>
      <c r="M411" s="237"/>
      <c r="N411" s="237"/>
      <c r="O411" s="239"/>
      <c r="P411" s="293"/>
      <c r="Q411" s="293"/>
      <c r="R411" s="293"/>
      <c r="S411" s="69"/>
      <c r="T411" s="69"/>
    </row>
    <row r="412" spans="1:20" ht="23.25">
      <c r="A412" s="237"/>
      <c r="B412" s="237"/>
      <c r="C412" s="237"/>
      <c r="D412" s="237"/>
      <c r="E412" s="237"/>
      <c r="F412" s="238"/>
      <c r="G412" s="238"/>
      <c r="H412" s="238"/>
      <c r="I412" s="237"/>
      <c r="J412" s="237"/>
      <c r="K412" s="237"/>
      <c r="L412" s="237"/>
      <c r="M412" s="237"/>
      <c r="N412" s="237"/>
      <c r="O412" s="239"/>
      <c r="P412" s="293"/>
      <c r="Q412" s="293"/>
      <c r="R412" s="293"/>
      <c r="S412" s="69"/>
      <c r="T412" s="69"/>
    </row>
    <row r="413" spans="1:20" ht="23.25">
      <c r="A413" s="237"/>
      <c r="B413" s="237"/>
      <c r="C413" s="237"/>
      <c r="D413" s="237"/>
      <c r="E413" s="237"/>
      <c r="F413" s="238"/>
      <c r="G413" s="238"/>
      <c r="H413" s="238"/>
      <c r="I413" s="237"/>
      <c r="J413" s="237"/>
      <c r="K413" s="237"/>
      <c r="L413" s="237"/>
      <c r="M413" s="237"/>
      <c r="N413" s="237"/>
      <c r="O413" s="239"/>
      <c r="P413" s="293"/>
      <c r="Q413" s="293"/>
      <c r="R413" s="293"/>
      <c r="S413" s="69"/>
      <c r="T413" s="69"/>
    </row>
    <row r="414" spans="1:20" ht="23.25">
      <c r="A414" s="179"/>
      <c r="B414" s="179"/>
      <c r="C414" s="179"/>
      <c r="D414" s="179"/>
      <c r="E414" s="179"/>
      <c r="F414" s="179"/>
      <c r="G414" s="179"/>
      <c r="H414" s="180"/>
      <c r="I414" s="181"/>
      <c r="J414" s="181"/>
      <c r="K414" s="181"/>
      <c r="L414" s="181"/>
      <c r="M414" s="181"/>
      <c r="N414" s="180"/>
      <c r="O414" s="180"/>
      <c r="P414" s="182"/>
      <c r="Q414" s="183"/>
      <c r="R414" s="341"/>
      <c r="S414" s="69"/>
      <c r="T414" s="69"/>
    </row>
    <row r="415" spans="1:20" ht="23.25">
      <c r="A415" s="474" t="s">
        <v>129</v>
      </c>
      <c r="B415" s="474"/>
      <c r="C415" s="474"/>
      <c r="D415" s="474"/>
      <c r="E415" s="474"/>
      <c r="F415" s="474"/>
      <c r="G415" s="474"/>
      <c r="H415" s="474"/>
      <c r="I415" s="474"/>
      <c r="J415" s="181"/>
      <c r="K415" s="181"/>
      <c r="L415" s="181"/>
      <c r="M415" s="181"/>
      <c r="N415" s="185" t="s">
        <v>130</v>
      </c>
      <c r="O415" s="475" t="s">
        <v>101</v>
      </c>
      <c r="P415" s="475"/>
      <c r="Q415" s="475"/>
      <c r="R415" s="237"/>
      <c r="S415" s="69"/>
      <c r="T415" s="69"/>
    </row>
    <row r="416" spans="1:20" ht="23.2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6"/>
      <c r="P416" s="187"/>
      <c r="Q416" s="187"/>
      <c r="R416" s="187"/>
      <c r="S416" s="69"/>
      <c r="T416" s="69"/>
    </row>
    <row r="417" spans="1:18" ht="16.5">
      <c r="A417" s="63"/>
      <c r="B417" s="63"/>
      <c r="C417" s="63"/>
      <c r="D417" s="63"/>
      <c r="E417" s="63"/>
      <c r="F417" s="115"/>
      <c r="G417" s="115"/>
      <c r="H417" s="115"/>
      <c r="I417" s="63"/>
      <c r="J417" s="63"/>
      <c r="K417" s="63"/>
      <c r="L417" s="63"/>
      <c r="M417" s="63"/>
      <c r="N417" s="63"/>
      <c r="O417" s="63"/>
      <c r="P417" s="63"/>
      <c r="Q417" s="90"/>
      <c r="R417" s="90"/>
    </row>
    <row r="418" spans="1:18" ht="16.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8"/>
      <c r="Q418" s="115"/>
      <c r="R418" s="115"/>
    </row>
    <row r="419" spans="1:18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94"/>
      <c r="Q419" s="69"/>
      <c r="R419" s="69"/>
    </row>
    <row r="420" spans="1:18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</row>
    <row r="421" spans="16:18" ht="12.75">
      <c r="P421" s="47"/>
      <c r="Q421" s="47"/>
      <c r="R421" s="47"/>
    </row>
    <row r="422" spans="17:18" ht="12.75">
      <c r="Q422" s="47"/>
      <c r="R422" s="47"/>
    </row>
    <row r="423" spans="17:18" ht="12.75">
      <c r="Q423" s="47"/>
      <c r="R423" s="47"/>
    </row>
    <row r="424" spans="17:18" ht="12.75">
      <c r="Q424" s="41"/>
      <c r="R424" s="41"/>
    </row>
    <row r="426" spans="17:18" ht="12.75">
      <c r="Q426" s="41"/>
      <c r="R426" s="41"/>
    </row>
  </sheetData>
  <sheetProtection/>
  <mergeCells count="69">
    <mergeCell ref="O394:Q394"/>
    <mergeCell ref="A415:I415"/>
    <mergeCell ref="O415:Q415"/>
    <mergeCell ref="A395:G395"/>
    <mergeCell ref="A396:A397"/>
    <mergeCell ref="C396:C397"/>
    <mergeCell ref="F396:F397"/>
    <mergeCell ref="I299:I300"/>
    <mergeCell ref="O299:O300"/>
    <mergeCell ref="P299:P300"/>
    <mergeCell ref="Q299:Q300"/>
    <mergeCell ref="A345:L345"/>
    <mergeCell ref="A346:L346"/>
    <mergeCell ref="A353:I353"/>
    <mergeCell ref="O353:Q353"/>
    <mergeCell ref="A387:Q387"/>
    <mergeCell ref="G396:G397"/>
    <mergeCell ref="Q396:Q397"/>
    <mergeCell ref="H396:H397"/>
    <mergeCell ref="O396:O397"/>
    <mergeCell ref="P396:P397"/>
    <mergeCell ref="A388:Q388"/>
    <mergeCell ref="A394:L394"/>
    <mergeCell ref="A290:Q290"/>
    <mergeCell ref="A291:Q291"/>
    <mergeCell ref="A297:L297"/>
    <mergeCell ref="O297:Q297"/>
    <mergeCell ref="A298:G298"/>
    <mergeCell ref="A299:A300"/>
    <mergeCell ref="C299:C300"/>
    <mergeCell ref="F299:F300"/>
    <mergeCell ref="G299:G300"/>
    <mergeCell ref="H299:H300"/>
    <mergeCell ref="I210:I211"/>
    <mergeCell ref="O210:O211"/>
    <mergeCell ref="P210:P211"/>
    <mergeCell ref="Q210:Q211"/>
    <mergeCell ref="A238:L238"/>
    <mergeCell ref="A244:I244"/>
    <mergeCell ref="O244:Q244"/>
    <mergeCell ref="A208:G208"/>
    <mergeCell ref="A210:A211"/>
    <mergeCell ref="C210:C211"/>
    <mergeCell ref="F210:F211"/>
    <mergeCell ref="G210:G211"/>
    <mergeCell ref="H210:H211"/>
    <mergeCell ref="A144:I144"/>
    <mergeCell ref="O144:Q144"/>
    <mergeCell ref="A148:E148"/>
    <mergeCell ref="A198:Q198"/>
    <mergeCell ref="A199:Q199"/>
    <mergeCell ref="A206:L206"/>
    <mergeCell ref="O206:Q206"/>
    <mergeCell ref="I15:I16"/>
    <mergeCell ref="O15:O16"/>
    <mergeCell ref="P15:P16"/>
    <mergeCell ref="Q15:Q16"/>
    <mergeCell ref="A17:G17"/>
    <mergeCell ref="A137:L137"/>
    <mergeCell ref="A4:Q4"/>
    <mergeCell ref="A5:Q5"/>
    <mergeCell ref="A12:L12"/>
    <mergeCell ref="O12:Q12"/>
    <mergeCell ref="A14:G14"/>
    <mergeCell ref="A15:A16"/>
    <mergeCell ref="C15:C16"/>
    <mergeCell ref="F15:F16"/>
    <mergeCell ref="G15:G16"/>
    <mergeCell ref="H15:H16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scale="35" r:id="rId1"/>
  <ignoredErrors>
    <ignoredError sqref="B402:C4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 Botanico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archivo</cp:lastModifiedBy>
  <cp:lastPrinted>2017-08-14T18:25:35Z</cp:lastPrinted>
  <dcterms:created xsi:type="dcterms:W3CDTF">2004-12-01T18:56:44Z</dcterms:created>
  <dcterms:modified xsi:type="dcterms:W3CDTF">2018-01-04T13:17:48Z</dcterms:modified>
  <cp:category/>
  <cp:version/>
  <cp:contentType/>
  <cp:contentStatus/>
</cp:coreProperties>
</file>