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firstSheet="2" activeTab="2"/>
  </bookViews>
  <sheets>
    <sheet name="relacion ingresos" sheetId="1" r:id="rId1"/>
    <sheet name="relacion de gastos" sheetId="2" r:id="rId2"/>
    <sheet name="EJEC GASTO 1" sheetId="3" r:id="rId3"/>
  </sheets>
  <definedNames>
    <definedName name="_xlnm.Print_Area" localSheetId="1">'relacion de gastos'!$A$1:$E$31</definedName>
    <definedName name="_xlnm.Print_Area" localSheetId="0">'relacion ingresos'!$A$1:$E$30</definedName>
  </definedNames>
  <calcPr fullCalcOnLoad="1"/>
</workbook>
</file>

<file path=xl/sharedStrings.xml><?xml version="1.0" encoding="utf-8"?>
<sst xmlns="http://schemas.openxmlformats.org/spreadsheetml/2006/main" count="440" uniqueCount="196">
  <si>
    <t>REGISTRO INTERNO ONAPRES</t>
  </si>
  <si>
    <t>CODIGO:</t>
  </si>
  <si>
    <t>NUMERO:</t>
  </si>
  <si>
    <t>HORA:</t>
  </si>
  <si>
    <t>FECHA:</t>
  </si>
  <si>
    <t>TRANSFERENCIAS CORRIENTES</t>
  </si>
  <si>
    <t>EJECUCION PRESUPUESTARIA DEL GASTO</t>
  </si>
  <si>
    <t>Formulario No. 2</t>
  </si>
  <si>
    <t>INSTITUCION: JARDIN BOTANICO NACIONAL "R. RAFAEL Ma. MOSCOSO"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</si>
  <si>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</si>
  <si>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</si>
  <si>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</si>
  <si>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</si>
  <si>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</si>
  <si>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</si>
  <si>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</si>
  <si>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</si>
  <si>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</si>
  <si>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</si>
  <si>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</si>
  <si>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</si>
  <si>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</si>
  <si>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OBJ.</t>
  </si>
  <si>
    <t>CTA.</t>
  </si>
  <si>
    <t>OBRA</t>
  </si>
  <si>
    <t>GEOG.</t>
  </si>
  <si>
    <t>TOTAL</t>
  </si>
  <si>
    <t>TOTAL GENERAL</t>
  </si>
  <si>
    <t>Jardin Botanico Nacional</t>
  </si>
  <si>
    <t xml:space="preserve">Analisis de ingreso por Cuentas Bancarias </t>
  </si>
  <si>
    <t>Cuenta Banco Ingreso</t>
  </si>
  <si>
    <t>General</t>
  </si>
  <si>
    <t>Total</t>
  </si>
  <si>
    <t>Alquileres</t>
  </si>
  <si>
    <t>Ventas de la Tienda</t>
  </si>
  <si>
    <t xml:space="preserve">Otros ingresos </t>
  </si>
  <si>
    <t>Sub total</t>
  </si>
  <si>
    <t>Relacion de los Gastos por Cuentas Bancarias</t>
  </si>
  <si>
    <t>Cuentas de Gastos</t>
  </si>
  <si>
    <t>Gastos</t>
  </si>
  <si>
    <t xml:space="preserve">MES: </t>
  </si>
  <si>
    <t xml:space="preserve">AÑO: </t>
  </si>
  <si>
    <t>Ventas de la Boletas</t>
  </si>
  <si>
    <t xml:space="preserve">Club de Caminantes </t>
  </si>
  <si>
    <t>Cargos  Bancarios</t>
  </si>
  <si>
    <t>Sub- Total</t>
  </si>
  <si>
    <t>Total General</t>
  </si>
  <si>
    <t>Orquideas</t>
  </si>
  <si>
    <t>Plantas Acuaticas</t>
  </si>
  <si>
    <t>Plantas Vivero</t>
  </si>
  <si>
    <t>Firma Responsable y Sello de la Institución</t>
  </si>
  <si>
    <t>TIPO</t>
  </si>
  <si>
    <t>OBJ</t>
  </si>
  <si>
    <t>CTA</t>
  </si>
  <si>
    <t>AUX</t>
  </si>
  <si>
    <t>Pago Tesoreria de la Seg. S.</t>
  </si>
  <si>
    <t xml:space="preserve">SERVICIOS PERSONALES </t>
  </si>
  <si>
    <t xml:space="preserve">REMUNERACIONES </t>
  </si>
  <si>
    <t xml:space="preserve">Sueldos al personal contratado y/o igualado </t>
  </si>
  <si>
    <t xml:space="preserve">SOBRESUELDOS </t>
  </si>
  <si>
    <t xml:space="preserve">Prima de transporte </t>
  </si>
  <si>
    <t xml:space="preserve">SERVICIOS NO PERSONALES </t>
  </si>
  <si>
    <t xml:space="preserve">SERVICIOS BASICOS </t>
  </si>
  <si>
    <t xml:space="preserve">Teléfono local </t>
  </si>
  <si>
    <t xml:space="preserve">PUBLICIDAD IMPRESIÓN Y ENCUADERNACION </t>
  </si>
  <si>
    <t xml:space="preserve">Publicidad y propaganda </t>
  </si>
  <si>
    <t xml:space="preserve">VIÁTICOS </t>
  </si>
  <si>
    <t xml:space="preserve">Viáticos dentro del país </t>
  </si>
  <si>
    <t xml:space="preserve">TRANSPORTE Y ALMACENAJE </t>
  </si>
  <si>
    <t xml:space="preserve">Peaje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</si>
  <si>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</si>
  <si>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</si>
  <si>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</si>
  <si>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PAPEL, CARTON E IMPRESOS </t>
  </si>
  <si>
    <t xml:space="preserve">PRODUCTOS DE CUERO, CAUCHO Y PLÁSTICO </t>
  </si>
  <si>
    <t xml:space="preserve">Artículos de plastic </t>
  </si>
  <si>
    <t xml:space="preserve">PRODUCTOS DE MINERALES, METALICOS Y NO METALICOS </t>
  </si>
  <si>
    <t xml:space="preserve">COMBUSTIBLES, LUBRICANTES, PRODUCTOS QUIMICOS Y CONEXOS </t>
  </si>
  <si>
    <t xml:space="preserve">Gasolina </t>
  </si>
  <si>
    <t xml:space="preserve">PRODUCTOS Y UTILES VARIOS </t>
  </si>
  <si>
    <t xml:space="preserve">Utiles de escritorio, oficina informática y de enseñanza </t>
  </si>
  <si>
    <t>DESCRIPCION</t>
  </si>
  <si>
    <t>OTROS SERVICIOS NO PERSONALES</t>
  </si>
  <si>
    <t>Otros servicios tecnicos profesionales</t>
  </si>
  <si>
    <t>Productos de papel y carton</t>
  </si>
  <si>
    <t>Libros, revistas y periodicos</t>
  </si>
  <si>
    <t>Productos ferrosos</t>
  </si>
  <si>
    <t>Productos electricos y a fines</t>
  </si>
  <si>
    <t>MOBILIARIO Y EQUIPO</t>
  </si>
  <si>
    <t>Articulos de caucho</t>
  </si>
  <si>
    <t>BIENES MUEBLES, INMUEBLES E INTANGIBLES</t>
  </si>
  <si>
    <t>APLICACIONES FINANCIERAS</t>
  </si>
  <si>
    <t>SEGUROS</t>
  </si>
  <si>
    <t>Seguros de personas</t>
  </si>
  <si>
    <t>Seguros de bienes muebles</t>
  </si>
  <si>
    <t>Equipo computacional</t>
  </si>
  <si>
    <t>CONTRIBUCIONES A LA SEGURIDAD SOCIAL Y RIESGO LABORAL</t>
  </si>
  <si>
    <t>Sueldos fijos</t>
  </si>
  <si>
    <t>Contribuciones al seguro de pensiones</t>
  </si>
  <si>
    <t>Servicio telefonico de larga distancia</t>
  </si>
  <si>
    <t>Telefax y correos</t>
  </si>
  <si>
    <t>Servicio de internet y television por cable</t>
  </si>
  <si>
    <t>Agua</t>
  </si>
  <si>
    <t xml:space="preserve">Recoleccion de residuos solidos </t>
  </si>
  <si>
    <t>Responsable del registro</t>
  </si>
  <si>
    <t xml:space="preserve">Trabajo realizado por </t>
  </si>
  <si>
    <t>Contribuciones al seguro de riesgo laboral</t>
  </si>
  <si>
    <t>10.01.001</t>
  </si>
  <si>
    <t>00</t>
  </si>
  <si>
    <t>3.2.01</t>
  </si>
  <si>
    <t>Colectora</t>
  </si>
  <si>
    <t>Impresion y encuadernacion</t>
  </si>
  <si>
    <t>Servicios funerarios y gastos conexos</t>
  </si>
  <si>
    <t>TEXTILES Y VESTUARIOS</t>
  </si>
  <si>
    <t>Productos medicinales</t>
  </si>
  <si>
    <t>PRODUCTOS FARMACEUTICOS</t>
  </si>
  <si>
    <t>Insecticidas, Fumigantes y Otros</t>
  </si>
  <si>
    <t>Gas GL</t>
  </si>
  <si>
    <t>MATERIALES Y SUMINISTROS</t>
  </si>
  <si>
    <t>Energia electrica</t>
  </si>
  <si>
    <t>Comisiones y gastos bancarios</t>
  </si>
  <si>
    <t>INCREMENTO DE ACTIVOS FINANCIEROS CORRIENTES</t>
  </si>
  <si>
    <t>DISMINUCION DE PASIVOS CORRIENTES</t>
  </si>
  <si>
    <t xml:space="preserve">Incremento de Disponibilidades Internas </t>
  </si>
  <si>
    <t>Eventos generales</t>
  </si>
  <si>
    <t>Ventas de Libros</t>
  </si>
  <si>
    <t>Anticipo</t>
  </si>
  <si>
    <t>Hilados y telas</t>
  </si>
  <si>
    <t>Disminución de Ctas por Pagar de Corto Plazo Corriente Internas</t>
  </si>
  <si>
    <t>Sueldos Fijos</t>
  </si>
  <si>
    <t>Cta Unica</t>
  </si>
  <si>
    <t xml:space="preserve">Colectora       </t>
  </si>
  <si>
    <t>Nota de debito por Retencion 5% Tarjeta</t>
  </si>
  <si>
    <t>Pago Retenciones y Acumulaciones Nomina</t>
  </si>
  <si>
    <t>Transferencia Corriente</t>
  </si>
  <si>
    <t>Material de limpieza</t>
  </si>
  <si>
    <t>COMBUSTIBLES, LUBRICANTES , PROD QUIM Y CONEX</t>
  </si>
  <si>
    <t>Contribucion</t>
  </si>
  <si>
    <t>Tierra</t>
  </si>
  <si>
    <t>Boletas Pabellon Orquideas</t>
  </si>
  <si>
    <t>Gasolina</t>
  </si>
  <si>
    <t>Productos no ferrosos</t>
  </si>
  <si>
    <t>Reintegros</t>
  </si>
  <si>
    <t>Pago tesoreria de la Seg. Social</t>
  </si>
  <si>
    <t>Compensacion por Resultados</t>
  </si>
  <si>
    <t>Segregacion partida registrada dos veces</t>
  </si>
  <si>
    <t>Pago Libramiento Fondo 100</t>
  </si>
  <si>
    <t>Pago Libramiento Fondo 95</t>
  </si>
  <si>
    <t>Registro pgo c x c empleados</t>
  </si>
  <si>
    <t>Pago retencion libramiento fondo 100</t>
  </si>
  <si>
    <t>Pago Retencion libramiento Fondo 95</t>
  </si>
  <si>
    <t xml:space="preserve">       TOTAL</t>
  </si>
  <si>
    <t>Otras Transf. Corrientes a Instituc Publicas no fcieras nac.</t>
  </si>
  <si>
    <t>Insecticidas, fumigantes y otros</t>
  </si>
  <si>
    <r>
      <t>Curso y Dise</t>
    </r>
    <r>
      <rPr>
        <sz val="10"/>
        <rFont val="Calibri"/>
        <family val="2"/>
      </rPr>
      <t>ń</t>
    </r>
    <r>
      <rPr>
        <sz val="10"/>
        <rFont val="Arial"/>
        <family val="2"/>
      </rPr>
      <t>o y Mant Jard</t>
    </r>
  </si>
  <si>
    <t xml:space="preserve">Transferencia ordenada t </t>
  </si>
  <si>
    <t>Compensacion por horas extraordinarias</t>
  </si>
  <si>
    <t xml:space="preserve">DIETAS Y GASTOS DE REPRESENTACION </t>
  </si>
  <si>
    <t>Gastos de representacion en el pais</t>
  </si>
  <si>
    <t>VIATICOS</t>
  </si>
  <si>
    <t>Viaticos dentro del pais</t>
  </si>
  <si>
    <t>TRANSPORTE Y ALMACENAJE</t>
  </si>
  <si>
    <t>Pasajes</t>
  </si>
  <si>
    <t>Fletes</t>
  </si>
  <si>
    <t>Peaje</t>
  </si>
  <si>
    <t>ALQUILERES Y RENTAS</t>
  </si>
  <si>
    <t>Otros alquileres</t>
  </si>
  <si>
    <t>SERVICIOS DE CONSERVACION, REPARACIONES MENORES E INSTALACIONES TEMPORALES</t>
  </si>
  <si>
    <t>Mantenimiento y reparacion de equipos de transporte</t>
  </si>
  <si>
    <t>Madera, corcho y sus manufacturas</t>
  </si>
  <si>
    <t>Articulos de cuero</t>
  </si>
  <si>
    <t>Productos quimicos de uso personal</t>
  </si>
  <si>
    <t>Utiles menores medico quirurgicos</t>
  </si>
  <si>
    <t>Muebles de oficina y estanteria</t>
  </si>
  <si>
    <t>Metales y piedras preciosas</t>
  </si>
  <si>
    <t>MOBILIARIO Y EQUIPO EDUCACIONAL Y RECREATIVO</t>
  </si>
  <si>
    <t>Camaras fotograficas y de video</t>
  </si>
  <si>
    <t>Productos pecuarios</t>
  </si>
  <si>
    <t>Correspondiente al Mes de Noviembre del 2014</t>
  </si>
  <si>
    <t>Correspondiente al mes de Noviembre del 2014</t>
  </si>
  <si>
    <t>Noviembre</t>
  </si>
  <si>
    <t>Abono</t>
  </si>
  <si>
    <t>Semilla</t>
  </si>
  <si>
    <t>Pago suplidores ach</t>
  </si>
  <si>
    <t>Compra de divisas</t>
  </si>
  <si>
    <t>Transferencia registrada en Bco en Oct. y tesoreria en Nov.</t>
  </si>
  <si>
    <t>Contribuciones al seguro de salud</t>
  </si>
  <si>
    <t>Festividades</t>
  </si>
  <si>
    <t>Productos de porcelana</t>
  </si>
  <si>
    <t>Otros minerales</t>
  </si>
  <si>
    <t>Lubricantes</t>
  </si>
  <si>
    <t>Aceites y grasas</t>
  </si>
  <si>
    <t>TRANSFERENCIAS CORRIENTES A EMPRESAS PUBLICAS NO FINANCIERAS</t>
  </si>
  <si>
    <t>Porductos forestales</t>
  </si>
  <si>
    <t>Abono y fertilizantes</t>
  </si>
  <si>
    <t>Equipos y apartaos audiovisuales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</si>
</sst>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(General\)"/>
    <numFmt numFmtId="179" formatCode="_([$€-2]* #,##0.00_);_([$€-2]* \(#,##0.00\);_([$€-2]* &quot;-&quot;??_)"/>
    <numFmt numFmtId="180" formatCode="_-* #,##0.0\ _€_-;\-* #,##0.0\ _€_-;_-* &quot;-&quot;??\ _€_-;_-@_-"/>
    <numFmt numFmtId="181" formatCode="_-* #,##0\ _€_-;\-* #,##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</numFmts>
  <fonts count="6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Accounting"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3" fontId="2" fillId="0" borderId="0" xfId="47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5" fillId="0" borderId="0" xfId="0" applyNumberFormat="1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47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43" fontId="10" fillId="0" borderId="0" xfId="47" applyFont="1" applyFill="1" applyBorder="1" applyAlignment="1">
      <alignment/>
    </xf>
    <xf numFmtId="43" fontId="11" fillId="0" borderId="0" xfId="47" applyFont="1" applyFill="1" applyBorder="1" applyAlignment="1">
      <alignment/>
    </xf>
    <xf numFmtId="0" fontId="10" fillId="0" borderId="37" xfId="0" applyFont="1" applyFill="1" applyBorder="1" applyAlignment="1">
      <alignment/>
    </xf>
    <xf numFmtId="43" fontId="10" fillId="0" borderId="37" xfId="47" applyFont="1" applyFill="1" applyBorder="1" applyAlignment="1">
      <alignment/>
    </xf>
    <xf numFmtId="43" fontId="11" fillId="0" borderId="37" xfId="47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3" fontId="11" fillId="0" borderId="10" xfId="47" applyFont="1" applyFill="1" applyBorder="1" applyAlignment="1">
      <alignment/>
    </xf>
    <xf numFmtId="43" fontId="11" fillId="0" borderId="38" xfId="47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3" fontId="11" fillId="0" borderId="39" xfId="47" applyNumberFormat="1" applyFont="1" applyFill="1" applyBorder="1" applyAlignment="1">
      <alignment/>
    </xf>
    <xf numFmtId="0" fontId="11" fillId="0" borderId="36" xfId="0" applyFont="1" applyFill="1" applyBorder="1" applyAlignment="1">
      <alignment horizontal="center"/>
    </xf>
    <xf numFmtId="0" fontId="11" fillId="0" borderId="10" xfId="4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4" fillId="0" borderId="40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5" fillId="0" borderId="42" xfId="0" applyFont="1" applyFill="1" applyBorder="1" applyAlignment="1">
      <alignment vertical="center"/>
    </xf>
    <xf numFmtId="43" fontId="10" fillId="0" borderId="36" xfId="47" applyFont="1" applyFill="1" applyBorder="1" applyAlignment="1">
      <alignment/>
    </xf>
    <xf numFmtId="43" fontId="10" fillId="0" borderId="23" xfId="47" applyFont="1" applyFill="1" applyBorder="1" applyAlignment="1">
      <alignment/>
    </xf>
    <xf numFmtId="43" fontId="10" fillId="0" borderId="41" xfId="47" applyFont="1" applyFill="1" applyBorder="1" applyAlignment="1">
      <alignment/>
    </xf>
    <xf numFmtId="43" fontId="11" fillId="0" borderId="40" xfId="47" applyFont="1" applyFill="1" applyBorder="1" applyAlignment="1">
      <alignment/>
    </xf>
    <xf numFmtId="43" fontId="10" fillId="0" borderId="40" xfId="47" applyFont="1" applyFill="1" applyBorder="1" applyAlignment="1">
      <alignment/>
    </xf>
    <xf numFmtId="43" fontId="10" fillId="0" borderId="42" xfId="47" applyFont="1" applyFill="1" applyBorder="1" applyAlignment="1">
      <alignment/>
    </xf>
    <xf numFmtId="0" fontId="11" fillId="0" borderId="43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78" fontId="11" fillId="0" borderId="36" xfId="0" applyNumberFormat="1" applyFont="1" applyFill="1" applyBorder="1" applyAlignment="1">
      <alignment horizontal="center"/>
    </xf>
    <xf numFmtId="178" fontId="11" fillId="0" borderId="41" xfId="0" applyNumberFormat="1" applyFont="1" applyFill="1" applyBorder="1" applyAlignment="1">
      <alignment horizontal="center"/>
    </xf>
    <xf numFmtId="0" fontId="56" fillId="0" borderId="40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5" fillId="0" borderId="42" xfId="0" applyFont="1" applyFill="1" applyBorder="1" applyAlignment="1">
      <alignment vertical="center" wrapText="1"/>
    </xf>
    <xf numFmtId="43" fontId="0" fillId="0" borderId="41" xfId="47" applyFont="1" applyFill="1" applyBorder="1" applyAlignment="1">
      <alignment/>
    </xf>
    <xf numFmtId="43" fontId="0" fillId="0" borderId="40" xfId="47" applyFont="1" applyFill="1" applyBorder="1" applyAlignment="1">
      <alignment/>
    </xf>
    <xf numFmtId="43" fontId="0" fillId="0" borderId="40" xfId="47" applyFont="1" applyFill="1" applyBorder="1" applyAlignment="1">
      <alignment/>
    </xf>
    <xf numFmtId="43" fontId="4" fillId="0" borderId="40" xfId="47" applyFont="1" applyFill="1" applyBorder="1" applyAlignment="1">
      <alignment/>
    </xf>
    <xf numFmtId="43" fontId="0" fillId="0" borderId="40" xfId="47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43" fontId="8" fillId="0" borderId="0" xfId="47" applyFont="1" applyFill="1" applyAlignment="1">
      <alignment/>
    </xf>
    <xf numFmtId="0" fontId="0" fillId="0" borderId="43" xfId="0" applyFont="1" applyBorder="1" applyAlignment="1">
      <alignment/>
    </xf>
    <xf numFmtId="0" fontId="0" fillId="0" borderId="15" xfId="0" applyFont="1" applyBorder="1" applyAlignment="1">
      <alignment/>
    </xf>
    <xf numFmtId="43" fontId="3" fillId="0" borderId="40" xfId="47" applyFont="1" applyFill="1" applyBorder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44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left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58" fillId="0" borderId="4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43" fontId="11" fillId="0" borderId="41" xfId="47" applyFont="1" applyFill="1" applyBorder="1" applyAlignment="1">
      <alignment horizontal="center"/>
    </xf>
    <xf numFmtId="43" fontId="12" fillId="0" borderId="0" xfId="0" applyNumberFormat="1" applyFont="1" applyFill="1" applyAlignment="1">
      <alignment horizontal="center"/>
    </xf>
    <xf numFmtId="0" fontId="3" fillId="0" borderId="40" xfId="0" applyFont="1" applyFill="1" applyBorder="1" applyAlignment="1">
      <alignment/>
    </xf>
    <xf numFmtId="43" fontId="8" fillId="0" borderId="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0" fontId="55" fillId="0" borderId="40" xfId="0" applyFont="1" applyFill="1" applyBorder="1" applyAlignment="1">
      <alignment vertical="center" wrapText="1"/>
    </xf>
    <xf numFmtId="43" fontId="2" fillId="0" borderId="39" xfId="47" applyFont="1" applyFill="1" applyBorder="1" applyAlignment="1">
      <alignment/>
    </xf>
    <xf numFmtId="0" fontId="2" fillId="0" borderId="10" xfId="0" applyFont="1" applyBorder="1" applyAlignment="1">
      <alignment horizontal="center"/>
    </xf>
    <xf numFmtId="43" fontId="2" fillId="33" borderId="10" xfId="47" applyFont="1" applyFill="1" applyBorder="1" applyAlignment="1">
      <alignment/>
    </xf>
    <xf numFmtId="0" fontId="2" fillId="0" borderId="39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43" fontId="2" fillId="0" borderId="0" xfId="47" applyFont="1" applyFill="1" applyBorder="1" applyAlignment="1">
      <alignment/>
    </xf>
    <xf numFmtId="43" fontId="54" fillId="0" borderId="40" xfId="47" applyFont="1" applyFill="1" applyBorder="1" applyAlignment="1">
      <alignment horizontal="left" vertical="center" wrapText="1"/>
    </xf>
    <xf numFmtId="43" fontId="55" fillId="0" borderId="40" xfId="47" applyFont="1" applyFill="1" applyBorder="1" applyAlignment="1">
      <alignment horizontal="left" vertical="center" wrapText="1"/>
    </xf>
    <xf numFmtId="43" fontId="10" fillId="0" borderId="15" xfId="47" applyFont="1" applyFill="1" applyBorder="1" applyAlignment="1">
      <alignment/>
    </xf>
    <xf numFmtId="0" fontId="59" fillId="0" borderId="4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43" fontId="11" fillId="0" borderId="49" xfId="47" applyFont="1" applyFill="1" applyBorder="1" applyAlignment="1">
      <alignment/>
    </xf>
    <xf numFmtId="43" fontId="11" fillId="0" borderId="50" xfId="47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3" fontId="10" fillId="0" borderId="22" xfId="47" applyFont="1" applyFill="1" applyBorder="1" applyAlignment="1">
      <alignment/>
    </xf>
    <xf numFmtId="43" fontId="11" fillId="0" borderId="36" xfId="47" applyFont="1" applyFill="1" applyBorder="1" applyAlignment="1">
      <alignment/>
    </xf>
    <xf numFmtId="43" fontId="11" fillId="0" borderId="41" xfId="47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43" fontId="10" fillId="0" borderId="40" xfId="0" applyNumberFormat="1" applyFont="1" applyFill="1" applyBorder="1" applyAlignment="1">
      <alignment/>
    </xf>
    <xf numFmtId="43" fontId="10" fillId="0" borderId="40" xfId="47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7" applyFont="1" applyFill="1" applyAlignment="1">
      <alignment/>
    </xf>
    <xf numFmtId="43" fontId="3" fillId="0" borderId="0" xfId="47" applyFont="1" applyFill="1" applyBorder="1" applyAlignment="1">
      <alignment/>
    </xf>
    <xf numFmtId="0" fontId="0" fillId="0" borderId="40" xfId="0" applyFont="1" applyFill="1" applyBorder="1" applyAlignment="1">
      <alignment/>
    </xf>
    <xf numFmtId="43" fontId="3" fillId="0" borderId="41" xfId="47" applyFont="1" applyFill="1" applyBorder="1" applyAlignment="1">
      <alignment/>
    </xf>
    <xf numFmtId="43" fontId="3" fillId="0" borderId="36" xfId="47" applyFont="1" applyFill="1" applyBorder="1" applyAlignment="1">
      <alignment/>
    </xf>
    <xf numFmtId="43" fontId="3" fillId="0" borderId="0" xfId="47" applyFont="1" applyFill="1" applyBorder="1" applyAlignment="1">
      <alignment/>
    </xf>
    <xf numFmtId="43" fontId="3" fillId="0" borderId="40" xfId="47" applyFont="1" applyFill="1" applyBorder="1" applyAlignment="1">
      <alignment/>
    </xf>
    <xf numFmtId="43" fontId="2" fillId="0" borderId="10" xfId="47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4" fillId="0" borderId="11" xfId="0" applyFont="1" applyBorder="1" applyAlignment="1">
      <alignment/>
    </xf>
    <xf numFmtId="43" fontId="4" fillId="0" borderId="39" xfId="47" applyFont="1" applyBorder="1" applyAlignment="1">
      <alignment/>
    </xf>
    <xf numFmtId="0" fontId="4" fillId="0" borderId="15" xfId="0" applyFont="1" applyFill="1" applyBorder="1" applyAlignment="1">
      <alignment/>
    </xf>
    <xf numFmtId="0" fontId="54" fillId="0" borderId="40" xfId="0" applyFont="1" applyFill="1" applyBorder="1" applyAlignment="1">
      <alignment vertical="center" wrapText="1"/>
    </xf>
    <xf numFmtId="4" fontId="10" fillId="0" borderId="40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4" fillId="0" borderId="41" xfId="0" applyFont="1" applyFill="1" applyBorder="1" applyAlignment="1">
      <alignment vertical="center"/>
    </xf>
    <xf numFmtId="0" fontId="54" fillId="0" borderId="36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43" fontId="11" fillId="0" borderId="40" xfId="47" applyFont="1" applyFill="1" applyBorder="1" applyAlignment="1">
      <alignment horizontal="center"/>
    </xf>
    <xf numFmtId="178" fontId="11" fillId="0" borderId="40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/>
    </xf>
    <xf numFmtId="43" fontId="10" fillId="0" borderId="0" xfId="47" applyFont="1" applyFill="1" applyBorder="1" applyAlignment="1">
      <alignment horizontal="center"/>
    </xf>
    <xf numFmtId="43" fontId="11" fillId="0" borderId="0" xfId="47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54" fillId="0" borderId="42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43" fontId="10" fillId="0" borderId="23" xfId="47" applyFont="1" applyFill="1" applyBorder="1" applyAlignment="1">
      <alignment horizontal="center"/>
    </xf>
    <xf numFmtId="43" fontId="10" fillId="0" borderId="42" xfId="47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left"/>
    </xf>
    <xf numFmtId="0" fontId="10" fillId="0" borderId="43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43" fontId="11" fillId="0" borderId="40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5" fillId="0" borderId="15" xfId="0" applyFont="1" applyFill="1" applyBorder="1" applyAlignment="1">
      <alignment vertical="center"/>
    </xf>
    <xf numFmtId="0" fontId="55" fillId="0" borderId="52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0" fontId="54" fillId="0" borderId="52" xfId="0" applyFont="1" applyFill="1" applyBorder="1" applyAlignment="1">
      <alignment vertical="center"/>
    </xf>
    <xf numFmtId="43" fontId="11" fillId="0" borderId="39" xfId="47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5" fillId="0" borderId="19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178" fontId="7" fillId="0" borderId="15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43" fontId="11" fillId="0" borderId="15" xfId="47" applyFont="1" applyFill="1" applyBorder="1" applyAlignment="1">
      <alignment/>
    </xf>
    <xf numFmtId="43" fontId="4" fillId="0" borderId="39" xfId="47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7" fillId="0" borderId="53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43" fontId="10" fillId="0" borderId="0" xfId="47" applyFont="1" applyFill="1" applyAlignment="1">
      <alignment/>
    </xf>
    <xf numFmtId="43" fontId="3" fillId="0" borderId="0" xfId="47" applyFont="1" applyFill="1" applyAlignment="1">
      <alignment/>
    </xf>
    <xf numFmtId="43" fontId="11" fillId="0" borderId="14" xfId="47" applyFont="1" applyFill="1" applyBorder="1" applyAlignment="1">
      <alignment/>
    </xf>
    <xf numFmtId="43" fontId="0" fillId="0" borderId="0" xfId="47" applyFont="1" applyFill="1" applyBorder="1" applyAlignment="1">
      <alignment/>
    </xf>
    <xf numFmtId="43" fontId="11" fillId="0" borderId="54" xfId="47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3" fontId="0" fillId="0" borderId="41" xfId="47" applyFont="1" applyFill="1" applyBorder="1" applyAlignment="1">
      <alignment/>
    </xf>
    <xf numFmtId="43" fontId="0" fillId="0" borderId="40" xfId="47" applyFont="1" applyFill="1" applyBorder="1" applyAlignment="1" quotePrefix="1">
      <alignment/>
    </xf>
    <xf numFmtId="43" fontId="4" fillId="0" borderId="40" xfId="47" applyFont="1" applyFill="1" applyBorder="1" applyAlignment="1">
      <alignment/>
    </xf>
    <xf numFmtId="43" fontId="8" fillId="0" borderId="0" xfId="47" applyFont="1" applyFill="1" applyBorder="1" applyAlignment="1">
      <alignment horizontal="center"/>
    </xf>
    <xf numFmtId="0" fontId="55" fillId="33" borderId="40" xfId="0" applyFont="1" applyFill="1" applyBorder="1" applyAlignment="1">
      <alignment vertical="center"/>
    </xf>
    <xf numFmtId="43" fontId="11" fillId="0" borderId="55" xfId="47" applyFont="1" applyFill="1" applyBorder="1" applyAlignment="1">
      <alignment/>
    </xf>
    <xf numFmtId="43" fontId="11" fillId="0" borderId="56" xfId="47" applyFont="1" applyFill="1" applyBorder="1" applyAlignment="1">
      <alignment/>
    </xf>
    <xf numFmtId="17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8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8" fontId="7" fillId="0" borderId="35" xfId="0" applyNumberFormat="1" applyFont="1" applyFill="1" applyBorder="1" applyAlignment="1">
      <alignment horizontal="center"/>
    </xf>
    <xf numFmtId="178" fontId="7" fillId="0" borderId="34" xfId="0" applyNumberFormat="1" applyFont="1" applyFill="1" applyBorder="1" applyAlignment="1">
      <alignment horizontal="center"/>
    </xf>
    <xf numFmtId="178" fontId="7" fillId="0" borderId="57" xfId="0" applyNumberFormat="1" applyFont="1" applyFill="1" applyBorder="1" applyAlignment="1">
      <alignment horizontal="center"/>
    </xf>
    <xf numFmtId="178" fontId="7" fillId="0" borderId="58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78" fontId="8" fillId="0" borderId="11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178" fontId="8" fillId="0" borderId="5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178" fontId="7" fillId="0" borderId="63" xfId="0" applyNumberFormat="1" applyFont="1" applyFill="1" applyBorder="1" applyAlignment="1">
      <alignment horizontal="center"/>
    </xf>
    <xf numFmtId="178" fontId="7" fillId="0" borderId="31" xfId="0" applyNumberFormat="1" applyFont="1" applyFill="1" applyBorder="1" applyAlignment="1">
      <alignment horizontal="center"/>
    </xf>
    <xf numFmtId="178" fontId="7" fillId="0" borderId="32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178" fontId="7" fillId="0" borderId="29" xfId="0" applyNumberFormat="1" applyFont="1" applyFill="1" applyBorder="1" applyAlignment="1">
      <alignment horizontal="center"/>
    </xf>
    <xf numFmtId="178" fontId="7" fillId="0" borderId="52" xfId="0" applyNumberFormat="1" applyFont="1" applyFill="1" applyBorder="1" applyAlignment="1">
      <alignment horizontal="center"/>
    </xf>
    <xf numFmtId="178" fontId="7" fillId="0" borderId="18" xfId="0" applyNumberFormat="1" applyFont="1" applyFill="1" applyBorder="1" applyAlignment="1">
      <alignment horizontal="center"/>
    </xf>
    <xf numFmtId="178" fontId="7" fillId="0" borderId="68" xfId="0" applyNumberFormat="1" applyFont="1" applyFill="1" applyBorder="1" applyAlignment="1">
      <alignment horizontal="center"/>
    </xf>
    <xf numFmtId="178" fontId="7" fillId="0" borderId="69" xfId="0" applyNumberFormat="1" applyFont="1" applyFill="1" applyBorder="1" applyAlignment="1">
      <alignment horizontal="center"/>
    </xf>
    <xf numFmtId="178" fontId="7" fillId="0" borderId="27" xfId="0" applyNumberFormat="1" applyFont="1" applyFill="1" applyBorder="1" applyAlignment="1">
      <alignment horizontal="center"/>
    </xf>
    <xf numFmtId="178" fontId="7" fillId="0" borderId="53" xfId="0" applyNumberFormat="1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7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78" fontId="7" fillId="0" borderId="30" xfId="0" applyNumberFormat="1" applyFont="1" applyFill="1" applyBorder="1" applyAlignment="1">
      <alignment horizontal="center"/>
    </xf>
    <xf numFmtId="178" fontId="7" fillId="0" borderId="74" xfId="0" applyNumberFormat="1" applyFont="1" applyFill="1" applyBorder="1" applyAlignment="1">
      <alignment horizontal="center"/>
    </xf>
    <xf numFmtId="178" fontId="11" fillId="0" borderId="75" xfId="0" applyNumberFormat="1" applyFont="1" applyFill="1" applyBorder="1" applyAlignment="1">
      <alignment horizontal="center"/>
    </xf>
    <xf numFmtId="178" fontId="11" fillId="0" borderId="45" xfId="0" applyNumberFormat="1" applyFont="1" applyFill="1" applyBorder="1" applyAlignment="1">
      <alignment horizontal="center"/>
    </xf>
    <xf numFmtId="178" fontId="11" fillId="0" borderId="46" xfId="0" applyNumberFormat="1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178" fontId="10" fillId="0" borderId="11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8" fontId="10" fillId="0" borderId="54" xfId="0" applyNumberFormat="1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SheetLayoutView="100" zoomScalePageLayoutView="0" workbookViewId="0" topLeftCell="A4">
      <selection activeCell="A8" sqref="A8"/>
    </sheetView>
  </sheetViews>
  <sheetFormatPr defaultColWidth="11.421875" defaultRowHeight="12.75"/>
  <cols>
    <col min="1" max="1" width="39.00390625" style="0" customWidth="1"/>
    <col min="2" max="2" width="15.140625" style="0" customWidth="1"/>
    <col min="3" max="3" width="15.28125" style="0" customWidth="1"/>
    <col min="4" max="4" width="14.421875" style="0" customWidth="1"/>
    <col min="5" max="5" width="15.57421875" style="0" customWidth="1"/>
    <col min="6" max="6" width="15.7109375" style="0" customWidth="1"/>
    <col min="7" max="7" width="14.421875" style="0" customWidth="1"/>
  </cols>
  <sheetData>
    <row r="1" spans="1:7" ht="15">
      <c r="A1" s="252" t="s">
        <v>28</v>
      </c>
      <c r="B1" s="252"/>
      <c r="C1" s="252"/>
      <c r="D1" s="252"/>
      <c r="E1" s="252"/>
      <c r="F1" s="8"/>
      <c r="G1" s="8"/>
    </row>
    <row r="2" spans="1:7" ht="15">
      <c r="A2" s="252" t="s">
        <v>29</v>
      </c>
      <c r="B2" s="252"/>
      <c r="C2" s="252"/>
      <c r="D2" s="252"/>
      <c r="E2" s="252"/>
      <c r="F2" s="8"/>
      <c r="G2" s="8"/>
    </row>
    <row r="3" spans="1:7" ht="15">
      <c r="A3" s="252" t="s">
        <v>178</v>
      </c>
      <c r="B3" s="252"/>
      <c r="C3" s="252"/>
      <c r="D3" s="252"/>
      <c r="E3" s="252"/>
      <c r="F3" s="8"/>
      <c r="G3" s="8"/>
    </row>
    <row r="4" spans="1:7" ht="15" thickBot="1">
      <c r="A4" s="137"/>
      <c r="B4" s="137"/>
      <c r="C4" s="137"/>
      <c r="D4" s="137"/>
      <c r="E4" s="4"/>
      <c r="F4" s="8"/>
      <c r="G4" s="6"/>
    </row>
    <row r="5" spans="1:7" ht="15.75" thickBot="1">
      <c r="A5" s="176" t="s">
        <v>30</v>
      </c>
      <c r="B5" s="177" t="s">
        <v>31</v>
      </c>
      <c r="C5" s="176" t="s">
        <v>110</v>
      </c>
      <c r="D5" s="146" t="s">
        <v>130</v>
      </c>
      <c r="E5" s="138" t="s">
        <v>32</v>
      </c>
      <c r="F5" s="6"/>
      <c r="G5" s="6"/>
    </row>
    <row r="6" spans="1:7" ht="14.25">
      <c r="A6" s="236" t="s">
        <v>33</v>
      </c>
      <c r="B6" s="172"/>
      <c r="C6" s="171">
        <v>686900</v>
      </c>
      <c r="D6" s="172"/>
      <c r="E6" s="171">
        <f aca="true" t="shared" si="0" ref="E6:E23">SUM(B6:D6)</f>
        <v>686900</v>
      </c>
      <c r="F6" s="21"/>
      <c r="G6" s="21"/>
    </row>
    <row r="7" spans="1:7" ht="15">
      <c r="A7" s="237" t="s">
        <v>134</v>
      </c>
      <c r="B7" s="173"/>
      <c r="C7" s="174"/>
      <c r="D7" s="173">
        <v>9317530</v>
      </c>
      <c r="E7" s="129">
        <f t="shared" si="0"/>
        <v>9317530</v>
      </c>
      <c r="F7" s="91"/>
      <c r="G7" s="6"/>
    </row>
    <row r="8" spans="1:7" ht="14.25">
      <c r="A8" s="238" t="s">
        <v>42</v>
      </c>
      <c r="B8" s="173"/>
      <c r="C8" s="129">
        <v>959986</v>
      </c>
      <c r="D8" s="173"/>
      <c r="E8" s="129">
        <f t="shared" si="0"/>
        <v>959986</v>
      </c>
      <c r="F8" s="6"/>
      <c r="G8" s="6"/>
    </row>
    <row r="9" spans="1:7" ht="14.25">
      <c r="A9" s="238" t="s">
        <v>34</v>
      </c>
      <c r="B9" s="173"/>
      <c r="C9" s="129">
        <v>10990</v>
      </c>
      <c r="D9" s="173"/>
      <c r="E9" s="129">
        <f t="shared" si="0"/>
        <v>10990</v>
      </c>
      <c r="F9" s="24"/>
      <c r="G9" s="24"/>
    </row>
    <row r="10" spans="1:7" ht="15">
      <c r="A10" s="238" t="s">
        <v>43</v>
      </c>
      <c r="B10" s="173"/>
      <c r="C10" s="129">
        <v>58200</v>
      </c>
      <c r="D10" s="173"/>
      <c r="E10" s="129">
        <f t="shared" si="0"/>
        <v>58200</v>
      </c>
      <c r="F10" s="15"/>
      <c r="G10" s="15"/>
    </row>
    <row r="11" spans="1:7" ht="15">
      <c r="A11" s="238" t="s">
        <v>35</v>
      </c>
      <c r="B11" s="173">
        <v>7855</v>
      </c>
      <c r="C11" s="129">
        <f>655+66+2698.68</f>
        <v>3419.68</v>
      </c>
      <c r="D11" s="173"/>
      <c r="E11" s="129">
        <f t="shared" si="0"/>
        <v>11274.68</v>
      </c>
      <c r="F11" s="15"/>
      <c r="G11" s="15"/>
    </row>
    <row r="12" spans="1:7" ht="15">
      <c r="A12" s="238" t="s">
        <v>137</v>
      </c>
      <c r="B12" s="173"/>
      <c r="C12" s="129">
        <f>32550+50000</f>
        <v>82550</v>
      </c>
      <c r="D12" s="173"/>
      <c r="E12" s="129">
        <f t="shared" si="0"/>
        <v>82550</v>
      </c>
      <c r="F12" s="15"/>
      <c r="G12" s="15"/>
    </row>
    <row r="13" spans="1:7" ht="15">
      <c r="A13" s="238" t="s">
        <v>126</v>
      </c>
      <c r="B13" s="173">
        <v>1600</v>
      </c>
      <c r="C13" s="174">
        <v>25520</v>
      </c>
      <c r="D13" s="173"/>
      <c r="E13" s="129">
        <f t="shared" si="0"/>
        <v>27120</v>
      </c>
      <c r="F13" s="15"/>
      <c r="G13" s="15"/>
    </row>
    <row r="14" spans="1:7" ht="15">
      <c r="A14" s="238" t="s">
        <v>125</v>
      </c>
      <c r="B14" s="173"/>
      <c r="C14" s="129">
        <v>2050</v>
      </c>
      <c r="D14" s="173"/>
      <c r="E14" s="129">
        <f t="shared" si="0"/>
        <v>2050</v>
      </c>
      <c r="F14" s="15"/>
      <c r="G14" s="15"/>
    </row>
    <row r="15" spans="1:7" ht="15">
      <c r="A15" s="238" t="s">
        <v>148</v>
      </c>
      <c r="B15" s="173"/>
      <c r="C15" s="174"/>
      <c r="D15" s="173">
        <v>7816.48</v>
      </c>
      <c r="E15" s="129">
        <f t="shared" si="0"/>
        <v>7816.48</v>
      </c>
      <c r="F15" s="15"/>
      <c r="G15" s="15"/>
    </row>
    <row r="16" spans="1:7" ht="14.25">
      <c r="A16" s="238" t="s">
        <v>139</v>
      </c>
      <c r="B16" s="173"/>
      <c r="C16" s="129">
        <v>795</v>
      </c>
      <c r="D16" s="173"/>
      <c r="E16" s="129">
        <f t="shared" si="0"/>
        <v>795</v>
      </c>
      <c r="F16" s="10"/>
      <c r="G16" s="10"/>
    </row>
    <row r="17" spans="1:7" ht="14.25">
      <c r="A17" s="238" t="s">
        <v>47</v>
      </c>
      <c r="B17" s="173"/>
      <c r="C17" s="129">
        <v>24100</v>
      </c>
      <c r="D17" s="173"/>
      <c r="E17" s="129">
        <f t="shared" si="0"/>
        <v>24100</v>
      </c>
      <c r="F17" s="10"/>
      <c r="G17" s="10"/>
    </row>
    <row r="18" spans="1:7" ht="14.25">
      <c r="A18" s="238" t="s">
        <v>48</v>
      </c>
      <c r="B18" s="173"/>
      <c r="C18" s="129">
        <v>6875</v>
      </c>
      <c r="D18" s="173"/>
      <c r="E18" s="129">
        <f t="shared" si="0"/>
        <v>6875</v>
      </c>
      <c r="F18" s="10"/>
      <c r="G18" s="10"/>
    </row>
    <row r="19" spans="1:7" ht="14.25">
      <c r="A19" s="238" t="s">
        <v>49</v>
      </c>
      <c r="B19" s="173"/>
      <c r="C19" s="129">
        <v>210425</v>
      </c>
      <c r="D19" s="173"/>
      <c r="E19" s="129">
        <f t="shared" si="0"/>
        <v>210425</v>
      </c>
      <c r="F19" s="10"/>
      <c r="G19" s="10"/>
    </row>
    <row r="20" spans="1:7" ht="14.25">
      <c r="A20" s="170" t="s">
        <v>154</v>
      </c>
      <c r="B20" s="173"/>
      <c r="C20" s="129">
        <v>5500</v>
      </c>
      <c r="D20" s="173"/>
      <c r="E20" s="129">
        <f t="shared" si="0"/>
        <v>5500</v>
      </c>
      <c r="F20" s="10"/>
      <c r="G20" s="10"/>
    </row>
    <row r="21" spans="1:7" ht="14.25">
      <c r="A21" s="238" t="s">
        <v>138</v>
      </c>
      <c r="B21" s="173"/>
      <c r="C21" s="129">
        <v>2775</v>
      </c>
      <c r="D21" s="173"/>
      <c r="E21" s="129">
        <f t="shared" si="0"/>
        <v>2775</v>
      </c>
      <c r="F21" s="10"/>
      <c r="G21" s="10"/>
    </row>
    <row r="22" spans="1:7" ht="14.25">
      <c r="A22" s="238" t="s">
        <v>182</v>
      </c>
      <c r="B22" s="173"/>
      <c r="C22" s="129">
        <v>500</v>
      </c>
      <c r="D22" s="173"/>
      <c r="E22" s="129">
        <f t="shared" si="0"/>
        <v>500</v>
      </c>
      <c r="F22" s="10"/>
      <c r="G22" s="10"/>
    </row>
    <row r="23" spans="1:7" ht="15" thickBot="1">
      <c r="A23" s="238" t="s">
        <v>181</v>
      </c>
      <c r="B23" s="173"/>
      <c r="C23" s="129">
        <v>600</v>
      </c>
      <c r="D23" s="173"/>
      <c r="E23" s="129">
        <f t="shared" si="0"/>
        <v>600</v>
      </c>
      <c r="F23" s="10"/>
      <c r="G23" s="10"/>
    </row>
    <row r="24" spans="1:7" ht="15.75" thickBot="1">
      <c r="A24" s="178" t="s">
        <v>36</v>
      </c>
      <c r="B24" s="175">
        <f>SUM(B6:B23)</f>
        <v>9455</v>
      </c>
      <c r="C24" s="145">
        <f>SUM(C6:C23)</f>
        <v>2081185.68</v>
      </c>
      <c r="D24" s="175">
        <f>SUM(D6:D23)</f>
        <v>9325346.48</v>
      </c>
      <c r="E24" s="145">
        <f>SUM(E6:E23)</f>
        <v>11415987.16</v>
      </c>
      <c r="F24" s="10"/>
      <c r="G24" s="10"/>
    </row>
    <row r="25" spans="1:7" ht="15">
      <c r="A25" s="141" t="s">
        <v>183</v>
      </c>
      <c r="B25" s="169">
        <v>900</v>
      </c>
      <c r="C25" s="129"/>
      <c r="D25" s="151"/>
      <c r="E25" s="129">
        <f>SUM(B25:D25)</f>
        <v>900</v>
      </c>
      <c r="F25" s="10"/>
      <c r="G25" s="10"/>
    </row>
    <row r="26" spans="1:7" ht="15">
      <c r="A26" s="141" t="s">
        <v>142</v>
      </c>
      <c r="B26" s="169">
        <v>12537.98</v>
      </c>
      <c r="C26" s="129"/>
      <c r="D26" s="151"/>
      <c r="E26" s="129">
        <f>SUM(B26:D26)</f>
        <v>12537.98</v>
      </c>
      <c r="F26" s="10"/>
      <c r="G26" s="10"/>
    </row>
    <row r="27" spans="1:7" ht="15">
      <c r="A27" s="141" t="s">
        <v>184</v>
      </c>
      <c r="B27" s="151"/>
      <c r="C27" s="129">
        <v>130950</v>
      </c>
      <c r="D27" s="151"/>
      <c r="E27" s="129">
        <f>SUM(B27:D27)</f>
        <v>130950</v>
      </c>
      <c r="F27" s="10"/>
      <c r="G27" s="10"/>
    </row>
    <row r="28" spans="1:7" ht="15">
      <c r="A28" s="141" t="s">
        <v>155</v>
      </c>
      <c r="B28" s="151"/>
      <c r="C28" s="129">
        <v>33000</v>
      </c>
      <c r="D28" s="151"/>
      <c r="E28" s="129">
        <f>SUM(B28:D28)</f>
        <v>33000</v>
      </c>
      <c r="F28" s="10"/>
      <c r="G28" s="10"/>
    </row>
    <row r="29" spans="1:7" ht="15" thickBot="1">
      <c r="A29" s="216" t="s">
        <v>55</v>
      </c>
      <c r="B29" s="169">
        <v>489070.97</v>
      </c>
      <c r="C29" s="129"/>
      <c r="D29" s="169"/>
      <c r="E29" s="129">
        <f>SUM(B29:D29)</f>
        <v>489070.97</v>
      </c>
      <c r="F29" s="10"/>
      <c r="G29" s="10"/>
    </row>
    <row r="30" spans="1:7" ht="15.75" thickBot="1">
      <c r="A30" s="148" t="s">
        <v>46</v>
      </c>
      <c r="B30" s="147">
        <f>SUM(B24:B29)</f>
        <v>511963.94999999995</v>
      </c>
      <c r="C30" s="145">
        <f>SUM(C24:C29)</f>
        <v>2245135.6799999997</v>
      </c>
      <c r="D30" s="175">
        <f>SUM(D24:D29)</f>
        <v>9325346.48</v>
      </c>
      <c r="E30" s="145">
        <f>SUM(E24:E29)</f>
        <v>12082446.110000001</v>
      </c>
      <c r="F30" s="16"/>
      <c r="G30" s="16"/>
    </row>
    <row r="31" spans="1:7" ht="14.25">
      <c r="A31" s="9"/>
      <c r="B31" s="125"/>
      <c r="C31" s="9"/>
      <c r="D31" s="9"/>
      <c r="E31" s="11"/>
      <c r="F31" s="5"/>
      <c r="G31" s="5"/>
    </row>
    <row r="32" spans="1:7" ht="14.25">
      <c r="A32" s="9"/>
      <c r="B32" s="9"/>
      <c r="C32" s="9"/>
      <c r="D32" s="9"/>
      <c r="E32" s="11"/>
      <c r="F32" s="5"/>
      <c r="G32" s="5"/>
    </row>
    <row r="33" spans="1:7" ht="15">
      <c r="A33" s="9"/>
      <c r="B33" s="9"/>
      <c r="C33" s="9"/>
      <c r="D33" s="9"/>
      <c r="E33" s="11"/>
      <c r="F33" s="16"/>
      <c r="G33" s="16"/>
    </row>
    <row r="34" spans="1:7" ht="15">
      <c r="A34" s="9"/>
      <c r="B34" s="9"/>
      <c r="C34" s="9"/>
      <c r="D34" s="9"/>
      <c r="E34" s="15"/>
      <c r="F34" s="16"/>
      <c r="G34" s="16"/>
    </row>
    <row r="35" spans="1:7" ht="15">
      <c r="A35" s="9"/>
      <c r="B35" s="9"/>
      <c r="C35" s="9"/>
      <c r="D35" s="9"/>
      <c r="E35" s="15"/>
      <c r="F35" s="5"/>
      <c r="G35" s="5"/>
    </row>
    <row r="36" spans="1:7" ht="15">
      <c r="A36" s="9"/>
      <c r="B36" s="9"/>
      <c r="C36" s="9"/>
      <c r="D36" s="9"/>
      <c r="E36" s="15"/>
      <c r="F36" s="16"/>
      <c r="G36" s="16"/>
    </row>
    <row r="37" spans="1:7" ht="15">
      <c r="A37" s="9"/>
      <c r="B37" s="9"/>
      <c r="C37" s="9"/>
      <c r="D37" s="9"/>
      <c r="E37" s="15"/>
      <c r="F37" s="5"/>
      <c r="G37" s="5"/>
    </row>
    <row r="38" spans="1:7" ht="15">
      <c r="A38" s="9"/>
      <c r="B38" s="9"/>
      <c r="C38" s="9"/>
      <c r="D38" s="9"/>
      <c r="E38" s="11"/>
      <c r="F38" s="16"/>
      <c r="G38" s="16"/>
    </row>
    <row r="39" spans="1:7" ht="14.25">
      <c r="A39" s="9"/>
      <c r="B39" s="9"/>
      <c r="C39" s="9"/>
      <c r="D39" s="9"/>
      <c r="E39" s="11"/>
      <c r="F39" s="5"/>
      <c r="G39" s="5"/>
    </row>
    <row r="40" spans="1:7" ht="14.25">
      <c r="A40" s="9"/>
      <c r="B40" s="9"/>
      <c r="C40" s="9"/>
      <c r="D40" s="9"/>
      <c r="E40" s="11"/>
      <c r="F40" s="5"/>
      <c r="G40" s="5"/>
    </row>
    <row r="41" spans="1:7" ht="14.25">
      <c r="A41" s="9"/>
      <c r="B41" s="9"/>
      <c r="C41" s="9"/>
      <c r="D41" s="9"/>
      <c r="E41" s="11"/>
      <c r="F41" s="5"/>
      <c r="G41" s="5"/>
    </row>
    <row r="42" spans="1:7" ht="15">
      <c r="A42" s="9"/>
      <c r="B42" s="9"/>
      <c r="C42" s="9"/>
      <c r="D42" s="9"/>
      <c r="E42" s="15"/>
      <c r="F42" s="16"/>
      <c r="G42" s="16"/>
    </row>
    <row r="43" spans="1:7" ht="15">
      <c r="A43" s="9"/>
      <c r="B43" s="9"/>
      <c r="C43" s="9"/>
      <c r="D43" s="9"/>
      <c r="E43" s="15"/>
      <c r="F43" s="16"/>
      <c r="G43" s="16"/>
    </row>
    <row r="44" spans="1:7" ht="14.25">
      <c r="A44" s="9"/>
      <c r="B44" s="9"/>
      <c r="C44" s="9"/>
      <c r="D44" s="9"/>
      <c r="E44" s="10"/>
      <c r="F44" s="5"/>
      <c r="G44" s="5"/>
    </row>
    <row r="45" spans="1:7" ht="15">
      <c r="A45" s="251"/>
      <c r="B45" s="251"/>
      <c r="C45" s="251"/>
      <c r="D45" s="251"/>
      <c r="E45" s="6"/>
      <c r="F45" s="16"/>
      <c r="G45" s="16"/>
    </row>
    <row r="46" spans="1:7" ht="15">
      <c r="A46" s="251"/>
      <c r="B46" s="251"/>
      <c r="C46" s="251"/>
      <c r="D46" s="251"/>
      <c r="E46" s="16"/>
      <c r="F46" s="16"/>
      <c r="G46" s="16"/>
    </row>
    <row r="47" spans="1:7" ht="15">
      <c r="A47" s="12"/>
      <c r="B47" s="12"/>
      <c r="C47" s="12"/>
      <c r="D47" s="12"/>
      <c r="E47" s="16"/>
      <c r="F47" s="16"/>
      <c r="G47" s="16"/>
    </row>
    <row r="48" spans="1:7" ht="14.25">
      <c r="A48" s="250"/>
      <c r="B48" s="250"/>
      <c r="C48" s="250"/>
      <c r="D48" s="250"/>
      <c r="E48" s="250"/>
      <c r="F48" s="250"/>
      <c r="G48" s="250"/>
    </row>
    <row r="49" spans="1:7" ht="15" customHeight="1">
      <c r="A49" s="249"/>
      <c r="B49" s="249"/>
      <c r="C49" s="249"/>
      <c r="D49" s="249"/>
      <c r="E49" s="249"/>
      <c r="F49" s="249"/>
      <c r="G49" s="249"/>
    </row>
    <row r="50" spans="1:7" ht="14.25" customHeight="1">
      <c r="A50" s="251"/>
      <c r="B50" s="251"/>
      <c r="C50" s="251"/>
      <c r="D50" s="251"/>
      <c r="E50" s="10"/>
      <c r="F50" s="5"/>
      <c r="G50" s="5"/>
    </row>
    <row r="51" spans="1:7" ht="12.75">
      <c r="A51" s="6"/>
      <c r="B51" s="6"/>
      <c r="C51" s="6"/>
      <c r="D51" s="6"/>
      <c r="E51" s="6"/>
      <c r="F51" s="6"/>
      <c r="G51" s="6"/>
    </row>
    <row r="52" spans="1:8" ht="14.25">
      <c r="A52" s="9"/>
      <c r="B52" s="9"/>
      <c r="C52" s="9"/>
      <c r="D52" s="9"/>
      <c r="E52" s="10"/>
      <c r="F52" s="5"/>
      <c r="G52" s="5"/>
      <c r="H52" s="6"/>
    </row>
    <row r="53" spans="1:8" ht="14.25">
      <c r="A53" s="250"/>
      <c r="B53" s="250"/>
      <c r="C53" s="250"/>
      <c r="D53" s="250"/>
      <c r="E53" s="250"/>
      <c r="F53" s="250"/>
      <c r="G53" s="250"/>
      <c r="H53" s="6"/>
    </row>
    <row r="54" spans="1:8" ht="15">
      <c r="A54" s="251"/>
      <c r="B54" s="251"/>
      <c r="C54" s="251"/>
      <c r="D54" s="251"/>
      <c r="E54" s="251"/>
      <c r="F54" s="251"/>
      <c r="G54" s="251"/>
      <c r="H54" s="6"/>
    </row>
    <row r="55" spans="1:8" ht="12.75">
      <c r="A55" s="253"/>
      <c r="B55" s="253"/>
      <c r="C55" s="253"/>
      <c r="D55" s="253"/>
      <c r="E55" s="253"/>
      <c r="F55" s="253"/>
      <c r="G55" s="253"/>
      <c r="H55" s="6"/>
    </row>
    <row r="56" spans="1:8" ht="12.75">
      <c r="A56" s="249"/>
      <c r="B56" s="249"/>
      <c r="C56" s="249"/>
      <c r="D56" s="249"/>
      <c r="E56" s="249"/>
      <c r="F56" s="249"/>
      <c r="G56" s="249"/>
      <c r="H56" s="6"/>
    </row>
    <row r="57" spans="1:8" ht="12.75">
      <c r="A57" s="6"/>
      <c r="B57" s="6"/>
      <c r="C57" s="6"/>
      <c r="D57" s="6"/>
      <c r="E57" s="6"/>
      <c r="F57" s="6"/>
      <c r="G57" s="2"/>
      <c r="H57" s="6"/>
    </row>
    <row r="58" spans="1:8" ht="12.75">
      <c r="A58" s="8"/>
      <c r="B58" s="6"/>
      <c r="C58" s="6"/>
      <c r="D58" s="6"/>
      <c r="E58" s="7"/>
      <c r="F58" s="7"/>
      <c r="G58" s="7"/>
      <c r="H58" s="6"/>
    </row>
    <row r="59" spans="1:8" ht="12.75">
      <c r="A59" s="8"/>
      <c r="B59" s="6"/>
      <c r="C59" s="6"/>
      <c r="D59" s="6"/>
      <c r="E59" s="8"/>
      <c r="F59" s="8"/>
      <c r="G59" s="8"/>
      <c r="H59" s="6"/>
    </row>
    <row r="60" spans="1:8" ht="12.75">
      <c r="A60" s="8"/>
      <c r="B60" s="3"/>
      <c r="C60" s="3"/>
      <c r="D60" s="3"/>
      <c r="E60" s="8"/>
      <c r="F60" s="8"/>
      <c r="G60" s="8"/>
      <c r="H60" s="6"/>
    </row>
    <row r="61" spans="1:8" ht="12.75">
      <c r="A61" s="8"/>
      <c r="B61" s="3"/>
      <c r="C61" s="3"/>
      <c r="D61" s="3"/>
      <c r="E61" s="8"/>
      <c r="F61" s="8"/>
      <c r="G61" s="8"/>
      <c r="H61" s="6"/>
    </row>
    <row r="62" spans="1:8" ht="12.75">
      <c r="A62" s="6"/>
      <c r="B62" s="6"/>
      <c r="C62" s="6"/>
      <c r="D62" s="6"/>
      <c r="E62" s="6"/>
      <c r="F62" s="8"/>
      <c r="G62" s="6"/>
      <c r="H62" s="6"/>
    </row>
    <row r="63" spans="1:8" ht="12.75">
      <c r="A63" s="248"/>
      <c r="B63" s="248"/>
      <c r="C63" s="248"/>
      <c r="D63" s="248"/>
      <c r="E63" s="249"/>
      <c r="F63" s="249"/>
      <c r="G63" s="249"/>
      <c r="H63" s="6"/>
    </row>
    <row r="64" spans="1:8" ht="12.75">
      <c r="A64" s="246"/>
      <c r="B64" s="246"/>
      <c r="C64" s="246"/>
      <c r="D64" s="246"/>
      <c r="E64" s="13"/>
      <c r="F64" s="13"/>
      <c r="G64" s="13"/>
      <c r="H64" s="6"/>
    </row>
    <row r="65" spans="1:8" ht="12.75">
      <c r="A65" s="247"/>
      <c r="B65" s="14"/>
      <c r="C65" s="14"/>
      <c r="D65" s="14"/>
      <c r="E65" s="246"/>
      <c r="F65" s="246"/>
      <c r="G65" s="246"/>
      <c r="H65" s="6"/>
    </row>
    <row r="66" spans="1:8" ht="12.75">
      <c r="A66" s="247"/>
      <c r="B66" s="14"/>
      <c r="C66" s="14"/>
      <c r="D66" s="14"/>
      <c r="E66" s="246"/>
      <c r="F66" s="246"/>
      <c r="G66" s="246"/>
      <c r="H66" s="6"/>
    </row>
    <row r="67" spans="1:8" ht="14.25">
      <c r="A67" s="9"/>
      <c r="B67" s="9"/>
      <c r="C67" s="9"/>
      <c r="D67" s="9"/>
      <c r="E67" s="10"/>
      <c r="F67" s="5"/>
      <c r="G67" s="5"/>
      <c r="H67" s="6"/>
    </row>
    <row r="68" spans="1:8" ht="14.25">
      <c r="A68" s="20"/>
      <c r="B68" s="20"/>
      <c r="C68" s="20"/>
      <c r="D68" s="20"/>
      <c r="E68" s="10"/>
      <c r="F68" s="5"/>
      <c r="G68" s="5"/>
      <c r="H68" s="6"/>
    </row>
    <row r="69" spans="1:8" ht="14.25">
      <c r="A69" s="9"/>
      <c r="B69" s="9"/>
      <c r="C69" s="9"/>
      <c r="D69" s="9"/>
      <c r="E69" s="10"/>
      <c r="F69" s="5"/>
      <c r="G69" s="5"/>
      <c r="H69" s="6"/>
    </row>
    <row r="70" spans="1:8" ht="15">
      <c r="A70" s="9"/>
      <c r="B70" s="9"/>
      <c r="C70" s="9"/>
      <c r="D70" s="9"/>
      <c r="E70" s="10"/>
      <c r="F70" s="16"/>
      <c r="G70" s="16"/>
      <c r="H70" s="6"/>
    </row>
    <row r="71" spans="1:8" ht="14.25">
      <c r="A71" s="9"/>
      <c r="B71" s="9"/>
      <c r="C71" s="9"/>
      <c r="D71" s="9"/>
      <c r="E71" s="10"/>
      <c r="F71" s="5"/>
      <c r="G71" s="5"/>
      <c r="H71" s="6"/>
    </row>
    <row r="72" spans="1:8" ht="14.25">
      <c r="A72" s="9"/>
      <c r="B72" s="9"/>
      <c r="C72" s="9"/>
      <c r="D72" s="9"/>
      <c r="E72" s="10"/>
      <c r="F72" s="5"/>
      <c r="G72" s="5"/>
      <c r="H72" s="6"/>
    </row>
    <row r="73" spans="1:8" ht="14.25">
      <c r="A73" s="9"/>
      <c r="B73" s="9"/>
      <c r="C73" s="9"/>
      <c r="D73" s="9"/>
      <c r="E73" s="10"/>
      <c r="F73" s="5"/>
      <c r="G73" s="5"/>
      <c r="H73" s="6"/>
    </row>
    <row r="74" spans="1:8" ht="0.75" customHeight="1">
      <c r="A74" s="9"/>
      <c r="B74" s="9"/>
      <c r="C74" s="9"/>
      <c r="D74" s="9"/>
      <c r="E74" s="10"/>
      <c r="F74" s="5"/>
      <c r="G74" s="5"/>
      <c r="H74" s="6"/>
    </row>
    <row r="75" spans="1:8" ht="15" hidden="1">
      <c r="A75" s="9"/>
      <c r="B75" s="9"/>
      <c r="C75" s="9"/>
      <c r="D75" s="9"/>
      <c r="E75" s="10"/>
      <c r="F75" s="16"/>
      <c r="G75" s="5"/>
      <c r="H75" s="6"/>
    </row>
    <row r="76" spans="1:8" ht="14.25" hidden="1">
      <c r="A76" s="9"/>
      <c r="B76" s="9"/>
      <c r="C76" s="9"/>
      <c r="D76" s="9"/>
      <c r="E76" s="10"/>
      <c r="F76" s="5"/>
      <c r="G76" s="5"/>
      <c r="H76" s="6"/>
    </row>
    <row r="77" spans="1:8" ht="14.25" hidden="1">
      <c r="A77" s="9"/>
      <c r="B77" s="9"/>
      <c r="C77" s="9"/>
      <c r="D77" s="9"/>
      <c r="E77" s="10"/>
      <c r="F77" s="5"/>
      <c r="G77" s="5"/>
      <c r="H77" s="6"/>
    </row>
    <row r="78" spans="1:8" ht="14.25" hidden="1">
      <c r="A78" s="9"/>
      <c r="B78" s="9"/>
      <c r="C78" s="9"/>
      <c r="D78" s="9"/>
      <c r="E78" s="10"/>
      <c r="F78" s="5"/>
      <c r="G78" s="5"/>
      <c r="H78" s="6"/>
    </row>
    <row r="79" spans="1:8" ht="15" hidden="1">
      <c r="A79" s="9"/>
      <c r="B79" s="9"/>
      <c r="C79" s="9"/>
      <c r="D79" s="9"/>
      <c r="E79" s="10"/>
      <c r="F79" s="16"/>
      <c r="G79" s="16"/>
      <c r="H79" s="6"/>
    </row>
    <row r="80" spans="1:8" ht="14.25" hidden="1">
      <c r="A80" s="9"/>
      <c r="B80" s="9"/>
      <c r="C80" s="9"/>
      <c r="D80" s="9"/>
      <c r="E80" s="10"/>
      <c r="F80" s="5"/>
      <c r="G80" s="6"/>
      <c r="H80" s="6"/>
    </row>
    <row r="81" spans="1:8" ht="14.25" hidden="1">
      <c r="A81" s="9"/>
      <c r="B81" s="9"/>
      <c r="C81" s="9"/>
      <c r="D81" s="9"/>
      <c r="E81" s="10"/>
      <c r="F81" s="5"/>
      <c r="G81" s="5"/>
      <c r="H81" s="6"/>
    </row>
    <row r="82" spans="1:8" ht="14.25">
      <c r="A82" s="9"/>
      <c r="B82" s="9"/>
      <c r="C82" s="9"/>
      <c r="D82" s="9"/>
      <c r="E82" s="10"/>
      <c r="F82" s="5"/>
      <c r="G82" s="5"/>
      <c r="H82" s="6"/>
    </row>
    <row r="83" spans="1:8" ht="14.25">
      <c r="A83" s="9"/>
      <c r="B83" s="9"/>
      <c r="C83" s="9"/>
      <c r="D83" s="9"/>
      <c r="E83" s="11"/>
      <c r="F83" s="5"/>
      <c r="G83" s="5"/>
      <c r="H83" s="6"/>
    </row>
    <row r="84" spans="1:8" ht="14.25">
      <c r="A84" s="9"/>
      <c r="B84" s="9"/>
      <c r="C84" s="9"/>
      <c r="D84" s="9"/>
      <c r="E84" s="11"/>
      <c r="F84" s="5"/>
      <c r="G84" s="5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4.25">
      <c r="A91" s="9"/>
      <c r="B91" s="9"/>
      <c r="C91" s="9"/>
      <c r="D91" s="9"/>
      <c r="E91" s="11"/>
      <c r="F91" s="5"/>
      <c r="G91" s="5"/>
      <c r="H91" s="6"/>
    </row>
    <row r="92" spans="1:7" ht="14.25">
      <c r="A92" s="9"/>
      <c r="B92" s="9"/>
      <c r="C92" s="9"/>
      <c r="D92" s="9"/>
      <c r="E92" s="11"/>
      <c r="F92" s="5"/>
      <c r="G92" s="5"/>
    </row>
    <row r="93" spans="1:7" ht="14.25">
      <c r="A93" s="9"/>
      <c r="B93" s="9"/>
      <c r="C93" s="9"/>
      <c r="D93" s="9"/>
      <c r="E93" s="11"/>
      <c r="F93" s="5"/>
      <c r="G93" s="5"/>
    </row>
  </sheetData>
  <sheetProtection/>
  <mergeCells count="23">
    <mergeCell ref="A56:G56"/>
    <mergeCell ref="A53:D53"/>
    <mergeCell ref="A1:E1"/>
    <mergeCell ref="A2:E2"/>
    <mergeCell ref="A3:E3"/>
    <mergeCell ref="A50:D50"/>
    <mergeCell ref="A55:G55"/>
    <mergeCell ref="A45:D45"/>
    <mergeCell ref="A46:D46"/>
    <mergeCell ref="A48:D48"/>
    <mergeCell ref="E53:G53"/>
    <mergeCell ref="A54:D54"/>
    <mergeCell ref="E54:G54"/>
    <mergeCell ref="E48:G48"/>
    <mergeCell ref="A49:D49"/>
    <mergeCell ref="E49:G49"/>
    <mergeCell ref="F65:F66"/>
    <mergeCell ref="A64:D64"/>
    <mergeCell ref="A65:A66"/>
    <mergeCell ref="G65:G66"/>
    <mergeCell ref="E65:E66"/>
    <mergeCell ref="A63:D63"/>
    <mergeCell ref="E63:G63"/>
  </mergeCells>
  <printOptions/>
  <pageMargins left="0.5511811023622047" right="0.15748031496062992" top="0.2362204724409449" bottom="0.15748031496062992" header="0" footer="0"/>
  <pageSetup horizontalDpi="300" verticalDpi="300" orientation="landscape" paperSize="9" r:id="rId1"/>
  <ignoredErrors>
    <ignoredError sqref="E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SheetLayoutView="100" zoomScalePageLayoutView="0" workbookViewId="0" topLeftCell="A1">
      <selection activeCell="E30" sqref="A1:E30"/>
    </sheetView>
  </sheetViews>
  <sheetFormatPr defaultColWidth="11.421875" defaultRowHeight="12.75"/>
  <cols>
    <col min="1" max="1" width="40.421875" style="0" customWidth="1"/>
    <col min="2" max="2" width="13.57421875" style="0" customWidth="1"/>
    <col min="3" max="3" width="13.28125" style="0" customWidth="1"/>
    <col min="4" max="4" width="14.8515625" style="0" customWidth="1"/>
    <col min="5" max="5" width="15.421875" style="0" customWidth="1"/>
  </cols>
  <sheetData>
    <row r="1" spans="1:7" ht="12.75">
      <c r="A1" s="23"/>
      <c r="B1" s="23"/>
      <c r="C1" s="23"/>
      <c r="D1" s="23"/>
      <c r="E1" s="23"/>
      <c r="F1" s="23"/>
      <c r="G1" s="23"/>
    </row>
    <row r="2" spans="1:7" ht="12.75">
      <c r="A2" s="6"/>
      <c r="B2" s="6"/>
      <c r="C2" s="6"/>
      <c r="D2" s="6"/>
      <c r="E2" s="6"/>
      <c r="F2" s="21"/>
      <c r="G2" s="21"/>
    </row>
    <row r="3" spans="6:7" ht="12.75">
      <c r="F3" s="2"/>
      <c r="G3" s="2"/>
    </row>
    <row r="4" spans="6:7" ht="12.75">
      <c r="F4" s="7"/>
      <c r="G4" s="7"/>
    </row>
    <row r="5" spans="1:7" ht="23.25">
      <c r="A5" s="254" t="s">
        <v>28</v>
      </c>
      <c r="B5" s="254"/>
      <c r="C5" s="254"/>
      <c r="D5" s="254"/>
      <c r="E5" s="254"/>
      <c r="F5" s="8"/>
      <c r="G5" s="8"/>
    </row>
    <row r="6" spans="1:7" ht="15.75">
      <c r="A6" s="255" t="s">
        <v>37</v>
      </c>
      <c r="B6" s="255"/>
      <c r="C6" s="255"/>
      <c r="D6" s="255"/>
      <c r="E6" s="255"/>
      <c r="F6" s="8"/>
      <c r="G6" s="8"/>
    </row>
    <row r="7" spans="1:7" ht="15.75">
      <c r="A7" s="255" t="s">
        <v>179</v>
      </c>
      <c r="B7" s="255"/>
      <c r="C7" s="255"/>
      <c r="D7" s="255"/>
      <c r="E7" s="255"/>
      <c r="F7" s="8"/>
      <c r="G7" s="8"/>
    </row>
    <row r="8" spans="2:7" ht="13.5" thickBot="1">
      <c r="B8" s="26"/>
      <c r="C8" s="26"/>
      <c r="D8" s="26"/>
      <c r="E8" s="26"/>
      <c r="F8" s="8"/>
      <c r="G8" s="6"/>
    </row>
    <row r="9" spans="1:7" ht="13.5" thickBot="1">
      <c r="A9" s="31" t="s">
        <v>38</v>
      </c>
      <c r="B9" s="32" t="s">
        <v>31</v>
      </c>
      <c r="C9" s="30" t="s">
        <v>131</v>
      </c>
      <c r="D9" s="30" t="s">
        <v>130</v>
      </c>
      <c r="E9" s="36" t="s">
        <v>32</v>
      </c>
      <c r="F9" s="6"/>
      <c r="G9" s="6"/>
    </row>
    <row r="10" spans="1:7" ht="12.75">
      <c r="A10" s="127"/>
      <c r="B10" s="120"/>
      <c r="C10" s="120"/>
      <c r="D10" s="120"/>
      <c r="E10" s="239"/>
      <c r="F10" s="21"/>
      <c r="G10" s="21"/>
    </row>
    <row r="11" spans="1:7" ht="12.75">
      <c r="A11" s="128" t="s">
        <v>39</v>
      </c>
      <c r="B11" s="240">
        <v>211698.57</v>
      </c>
      <c r="C11" s="121"/>
      <c r="D11" s="121"/>
      <c r="E11" s="122">
        <f aca="true" t="shared" si="0" ref="E11:E25">SUM(B11:D11)</f>
        <v>211698.57</v>
      </c>
      <c r="F11" s="6"/>
      <c r="G11" s="6"/>
    </row>
    <row r="12" spans="1:7" ht="12.75">
      <c r="A12" s="92" t="s">
        <v>44</v>
      </c>
      <c r="B12" s="121">
        <v>1860.12</v>
      </c>
      <c r="C12" s="121"/>
      <c r="D12" s="121"/>
      <c r="E12" s="122">
        <f t="shared" si="0"/>
        <v>1860.12</v>
      </c>
      <c r="F12" s="13"/>
      <c r="G12" s="13"/>
    </row>
    <row r="13" spans="1:7" ht="12.75">
      <c r="A13" s="181" t="s">
        <v>45</v>
      </c>
      <c r="B13" s="123">
        <f>SUM(B11:B12)</f>
        <v>213558.69</v>
      </c>
      <c r="C13" s="123"/>
      <c r="D13" s="123"/>
      <c r="E13" s="241">
        <f t="shared" si="0"/>
        <v>213558.69</v>
      </c>
      <c r="F13" s="13"/>
      <c r="G13" s="13"/>
    </row>
    <row r="14" spans="1:7" ht="12.75">
      <c r="A14" s="92" t="s">
        <v>143</v>
      </c>
      <c r="B14" s="122">
        <v>489070.97</v>
      </c>
      <c r="C14" s="122"/>
      <c r="D14" s="122"/>
      <c r="E14" s="122">
        <f t="shared" si="0"/>
        <v>489070.97</v>
      </c>
      <c r="F14" s="6"/>
      <c r="G14" s="6"/>
    </row>
    <row r="15" spans="1:7" ht="12.75">
      <c r="A15" s="92" t="s">
        <v>185</v>
      </c>
      <c r="B15" s="122">
        <v>1600</v>
      </c>
      <c r="C15" s="122"/>
      <c r="D15" s="122"/>
      <c r="E15" s="122">
        <f t="shared" si="0"/>
        <v>1600</v>
      </c>
      <c r="F15" s="6"/>
      <c r="G15" s="6"/>
    </row>
    <row r="16" spans="1:7" ht="12.75">
      <c r="A16" s="92" t="s">
        <v>185</v>
      </c>
      <c r="B16" s="122">
        <v>19000</v>
      </c>
      <c r="C16" s="122"/>
      <c r="D16" s="122"/>
      <c r="E16" s="122">
        <f t="shared" si="0"/>
        <v>19000</v>
      </c>
      <c r="F16" s="6"/>
      <c r="G16" s="6"/>
    </row>
    <row r="17" spans="1:7" ht="12.75">
      <c r="A17" s="92" t="s">
        <v>185</v>
      </c>
      <c r="B17" s="122">
        <v>102500</v>
      </c>
      <c r="C17" s="122"/>
      <c r="D17" s="122"/>
      <c r="E17" s="122">
        <f t="shared" si="0"/>
        <v>102500</v>
      </c>
      <c r="F17" s="6"/>
      <c r="G17" s="6"/>
    </row>
    <row r="18" spans="1:7" ht="12.75">
      <c r="A18" s="181" t="s">
        <v>133</v>
      </c>
      <c r="B18" s="122"/>
      <c r="C18" s="122"/>
      <c r="D18" s="122">
        <v>1120908.48</v>
      </c>
      <c r="E18" s="122">
        <f t="shared" si="0"/>
        <v>1120908.48</v>
      </c>
      <c r="F18" s="6"/>
      <c r="G18" s="6"/>
    </row>
    <row r="19" spans="1:7" ht="14.25">
      <c r="A19" s="141" t="s">
        <v>145</v>
      </c>
      <c r="B19" s="122"/>
      <c r="C19" s="122"/>
      <c r="D19" s="122">
        <v>489070.97</v>
      </c>
      <c r="E19" s="122">
        <f t="shared" si="0"/>
        <v>489070.97</v>
      </c>
      <c r="F19" s="6"/>
      <c r="G19" s="6"/>
    </row>
    <row r="20" spans="1:7" ht="12.75">
      <c r="A20" s="181" t="s">
        <v>134</v>
      </c>
      <c r="B20" s="122"/>
      <c r="C20" s="122"/>
      <c r="D20" s="122">
        <v>2119396.52</v>
      </c>
      <c r="E20" s="122">
        <f t="shared" si="0"/>
        <v>2119396.52</v>
      </c>
      <c r="F20" s="6"/>
      <c r="G20" s="6"/>
    </row>
    <row r="21" spans="1:7" ht="12.75">
      <c r="A21" s="170" t="s">
        <v>149</v>
      </c>
      <c r="B21" s="122"/>
      <c r="C21" s="122"/>
      <c r="D21" s="122">
        <v>59329.83</v>
      </c>
      <c r="E21" s="122">
        <f t="shared" si="0"/>
        <v>59329.83</v>
      </c>
      <c r="F21" s="6"/>
      <c r="G21" s="6"/>
    </row>
    <row r="22" spans="1:7" ht="12.75">
      <c r="A22" s="170" t="s">
        <v>150</v>
      </c>
      <c r="B22" s="122"/>
      <c r="C22" s="122">
        <v>55940.49</v>
      </c>
      <c r="D22" s="122"/>
      <c r="E22" s="122">
        <f t="shared" si="0"/>
        <v>55940.49</v>
      </c>
      <c r="F22" s="6"/>
      <c r="G22" s="6"/>
    </row>
    <row r="23" spans="1:7" ht="12.75">
      <c r="A23" s="170" t="s">
        <v>146</v>
      </c>
      <c r="B23" s="122"/>
      <c r="C23" s="234"/>
      <c r="D23" s="122">
        <v>611673.05</v>
      </c>
      <c r="E23" s="122">
        <f t="shared" si="0"/>
        <v>611673.05</v>
      </c>
      <c r="F23" s="6"/>
      <c r="G23" s="6"/>
    </row>
    <row r="24" spans="1:7" ht="12.75">
      <c r="A24" s="170" t="s">
        <v>147</v>
      </c>
      <c r="B24" s="122"/>
      <c r="C24" s="234">
        <v>1377448.24</v>
      </c>
      <c r="D24" s="122"/>
      <c r="E24" s="122">
        <f t="shared" si="0"/>
        <v>1377448.24</v>
      </c>
      <c r="F24" s="6"/>
      <c r="G24" s="6"/>
    </row>
    <row r="25" spans="1:7" ht="13.5" thickBot="1">
      <c r="A25" s="92" t="s">
        <v>132</v>
      </c>
      <c r="B25" s="121"/>
      <c r="C25" s="122">
        <v>2100.75</v>
      </c>
      <c r="D25" s="121"/>
      <c r="E25" s="124">
        <f t="shared" si="0"/>
        <v>2100.75</v>
      </c>
      <c r="F25" s="6"/>
      <c r="G25" s="6"/>
    </row>
    <row r="26" spans="1:7" ht="13.5" thickBot="1">
      <c r="A26" s="179" t="s">
        <v>32</v>
      </c>
      <c r="B26" s="180">
        <f>SUM(B13:B25)</f>
        <v>825729.6599999999</v>
      </c>
      <c r="C26" s="180">
        <f>SUM(C13:C25)</f>
        <v>1435489.48</v>
      </c>
      <c r="D26" s="180">
        <f>SUM(D13:D25)</f>
        <v>4400378.85</v>
      </c>
      <c r="E26" s="227">
        <f>SUM(E13:E25)</f>
        <v>6661597.99</v>
      </c>
      <c r="F26" s="24"/>
      <c r="G26" s="24"/>
    </row>
    <row r="27" spans="1:7" ht="12.75">
      <c r="A27" s="27"/>
      <c r="B27" s="25"/>
      <c r="C27" s="25"/>
      <c r="D27" s="25"/>
      <c r="E27" s="28"/>
      <c r="F27" s="24"/>
      <c r="G27" s="24"/>
    </row>
    <row r="28" spans="1:7" ht="12.75">
      <c r="A28" s="27"/>
      <c r="B28" s="34"/>
      <c r="C28" s="34"/>
      <c r="D28" s="34"/>
      <c r="E28" s="28"/>
      <c r="F28" s="6"/>
      <c r="G28" s="6"/>
    </row>
    <row r="29" spans="1:7" ht="12.75">
      <c r="A29" s="27"/>
      <c r="B29" s="25"/>
      <c r="C29" s="25"/>
      <c r="D29" s="25"/>
      <c r="E29" s="28"/>
      <c r="F29" s="6"/>
      <c r="G29" s="6"/>
    </row>
    <row r="30" spans="6:7" ht="15">
      <c r="F30" s="16"/>
      <c r="G30" s="16"/>
    </row>
    <row r="31" spans="6:7" ht="15">
      <c r="F31" s="16"/>
      <c r="G31" s="16"/>
    </row>
    <row r="32" spans="6:7" ht="15">
      <c r="F32" s="16"/>
      <c r="G32" s="16"/>
    </row>
    <row r="33" spans="6:7" ht="15">
      <c r="F33" s="16"/>
      <c r="G33" s="16"/>
    </row>
    <row r="34" spans="6:7" ht="14.25">
      <c r="F34" s="5"/>
      <c r="G34" s="5"/>
    </row>
    <row r="35" spans="6:7" ht="14.25">
      <c r="F35" s="5"/>
      <c r="G35" s="5"/>
    </row>
    <row r="36" spans="6:7" ht="14.25">
      <c r="F36" s="5"/>
      <c r="G36" s="5"/>
    </row>
    <row r="37" spans="1:7" ht="15">
      <c r="A37" s="3"/>
      <c r="B37" s="3"/>
      <c r="C37" s="3"/>
      <c r="D37" s="3"/>
      <c r="E37" s="6"/>
      <c r="F37" s="16"/>
      <c r="G37" s="16"/>
    </row>
    <row r="38" spans="1:7" ht="14.25">
      <c r="A38" s="3"/>
      <c r="B38" s="3"/>
      <c r="C38" s="3"/>
      <c r="D38" s="3"/>
      <c r="F38" s="5"/>
      <c r="G38" s="5"/>
    </row>
    <row r="39" spans="1:7" ht="15">
      <c r="A39" s="9"/>
      <c r="B39" s="9"/>
      <c r="C39" s="9"/>
      <c r="D39" s="9"/>
      <c r="E39" s="15"/>
      <c r="F39" s="5"/>
      <c r="G39" s="5"/>
    </row>
    <row r="40" spans="1:7" ht="14.25">
      <c r="A40" s="9"/>
      <c r="B40" s="9"/>
      <c r="C40" s="9"/>
      <c r="D40" s="9"/>
      <c r="E40" s="10"/>
      <c r="F40" s="5"/>
      <c r="G40" s="5"/>
    </row>
    <row r="41" spans="1:7" ht="14.25">
      <c r="A41" s="9"/>
      <c r="B41" s="9"/>
      <c r="C41" s="9"/>
      <c r="D41" s="9"/>
      <c r="E41" s="10"/>
      <c r="F41" s="5"/>
      <c r="G41" s="5"/>
    </row>
    <row r="42" spans="1:7" ht="15">
      <c r="A42" s="9"/>
      <c r="B42" s="9"/>
      <c r="C42" s="9"/>
      <c r="D42" s="9"/>
      <c r="E42" s="15"/>
      <c r="F42" s="17"/>
      <c r="G42" s="18"/>
    </row>
    <row r="43" spans="1:7" ht="14.25">
      <c r="A43" s="9"/>
      <c r="B43" s="9"/>
      <c r="C43" s="9"/>
      <c r="D43" s="9"/>
      <c r="E43" s="10"/>
      <c r="F43" s="5"/>
      <c r="G43" s="5"/>
    </row>
    <row r="44" spans="1:7" ht="14.25">
      <c r="A44" s="9"/>
      <c r="B44" s="9"/>
      <c r="C44" s="9"/>
      <c r="D44" s="9"/>
      <c r="E44" s="10"/>
      <c r="F44" s="5"/>
      <c r="G44" s="5"/>
    </row>
    <row r="45" spans="1:7" ht="14.25">
      <c r="A45" s="9"/>
      <c r="B45" s="9"/>
      <c r="C45" s="9"/>
      <c r="D45" s="9"/>
      <c r="E45" s="10"/>
      <c r="F45" s="5"/>
      <c r="G45" s="5"/>
    </row>
    <row r="46" spans="1:7" ht="14.25">
      <c r="A46" s="9"/>
      <c r="B46" s="9"/>
      <c r="C46" s="9"/>
      <c r="D46" s="9"/>
      <c r="E46" s="10"/>
      <c r="F46" s="5"/>
      <c r="G46" s="5"/>
    </row>
    <row r="47" spans="1:7" ht="14.25">
      <c r="A47" s="9"/>
      <c r="B47" s="9"/>
      <c r="C47" s="9"/>
      <c r="D47" s="9"/>
      <c r="E47" s="10"/>
      <c r="F47" s="5"/>
      <c r="G47" s="5"/>
    </row>
    <row r="48" spans="1:7" ht="14.25">
      <c r="A48" s="9"/>
      <c r="B48" s="9"/>
      <c r="C48" s="9"/>
      <c r="D48" s="9"/>
      <c r="E48" s="10"/>
      <c r="F48" s="5"/>
      <c r="G48" s="5"/>
    </row>
    <row r="49" spans="1:7" ht="14.25">
      <c r="A49" s="9"/>
      <c r="B49" s="9"/>
      <c r="C49" s="9"/>
      <c r="D49" s="9"/>
      <c r="E49" s="10"/>
      <c r="F49" s="5"/>
      <c r="G49" s="5"/>
    </row>
    <row r="50" spans="1:7" ht="15">
      <c r="A50" s="9"/>
      <c r="B50" s="9"/>
      <c r="C50" s="9"/>
      <c r="D50" s="9"/>
      <c r="E50" s="10"/>
      <c r="F50" s="16"/>
      <c r="G50" s="16"/>
    </row>
    <row r="51" spans="1:7" ht="14.25">
      <c r="A51" s="9"/>
      <c r="B51" s="9"/>
      <c r="C51" s="9"/>
      <c r="D51" s="9"/>
      <c r="E51" s="10"/>
      <c r="F51" s="5"/>
      <c r="G51" s="5"/>
    </row>
    <row r="52" spans="1:7" ht="14.25">
      <c r="A52" s="9"/>
      <c r="B52" s="9"/>
      <c r="C52" s="9"/>
      <c r="D52" s="9"/>
      <c r="E52" s="10"/>
      <c r="F52" s="5"/>
      <c r="G52" s="5"/>
    </row>
    <row r="53" spans="1:7" ht="15">
      <c r="A53" s="9"/>
      <c r="B53" s="9"/>
      <c r="C53" s="9"/>
      <c r="D53" s="9"/>
      <c r="E53" s="10"/>
      <c r="F53" s="5"/>
      <c r="G53" s="16"/>
    </row>
    <row r="54" spans="1:7" ht="15">
      <c r="A54" s="9"/>
      <c r="B54" s="9"/>
      <c r="C54" s="9"/>
      <c r="D54" s="9"/>
      <c r="E54" s="10"/>
      <c r="F54" s="16"/>
      <c r="G54" s="16"/>
    </row>
    <row r="55" spans="1:7" ht="14.25">
      <c r="A55" s="9"/>
      <c r="B55" s="9"/>
      <c r="C55" s="9"/>
      <c r="D55" s="9"/>
      <c r="E55" s="10"/>
      <c r="F55" s="5"/>
      <c r="G55" s="5"/>
    </row>
    <row r="56" spans="1:7" ht="14.25">
      <c r="A56" s="9"/>
      <c r="B56" s="9"/>
      <c r="C56" s="9"/>
      <c r="D56" s="9"/>
      <c r="E56" s="10"/>
      <c r="F56" s="5"/>
      <c r="G56" s="5"/>
    </row>
    <row r="57" spans="1:7" ht="14.25">
      <c r="A57" s="9"/>
      <c r="B57" s="9"/>
      <c r="C57" s="9"/>
      <c r="D57" s="9"/>
      <c r="E57" s="10"/>
      <c r="F57" s="5"/>
      <c r="G57" s="5"/>
    </row>
    <row r="58" spans="1:7" ht="14.25">
      <c r="A58" s="9"/>
      <c r="B58" s="9"/>
      <c r="C58" s="9"/>
      <c r="D58" s="9"/>
      <c r="E58" s="10"/>
      <c r="F58" s="5"/>
      <c r="G58" s="5"/>
    </row>
    <row r="59" spans="1:7" ht="14.25">
      <c r="A59" s="9"/>
      <c r="B59" s="9"/>
      <c r="C59" s="9"/>
      <c r="D59" s="9"/>
      <c r="E59" s="10"/>
      <c r="F59" s="5"/>
      <c r="G59" s="5"/>
    </row>
    <row r="60" spans="1:7" ht="14.25">
      <c r="A60" s="9"/>
      <c r="B60" s="9"/>
      <c r="C60" s="9"/>
      <c r="D60" s="9"/>
      <c r="E60" s="10"/>
      <c r="F60" s="5"/>
      <c r="G60" s="5"/>
    </row>
    <row r="61" spans="1:7" ht="14.25">
      <c r="A61" s="9"/>
      <c r="B61" s="9"/>
      <c r="C61" s="9"/>
      <c r="D61" s="9"/>
      <c r="E61" s="10"/>
      <c r="F61" s="5"/>
      <c r="G61" s="5"/>
    </row>
    <row r="62" spans="1:7" ht="14.25">
      <c r="A62" s="9"/>
      <c r="B62" s="9"/>
      <c r="C62" s="9"/>
      <c r="D62" s="9"/>
      <c r="E62" s="10"/>
      <c r="F62" s="5"/>
      <c r="G62" s="5"/>
    </row>
    <row r="63" spans="1:7" ht="14.25">
      <c r="A63" s="9"/>
      <c r="B63" s="9"/>
      <c r="C63" s="9"/>
      <c r="D63" s="9"/>
      <c r="E63" s="10"/>
      <c r="F63" s="5"/>
      <c r="G63" s="5"/>
    </row>
    <row r="64" spans="1:7" ht="14.25">
      <c r="A64" s="9"/>
      <c r="B64" s="9"/>
      <c r="C64" s="9"/>
      <c r="D64" s="9"/>
      <c r="E64" s="10"/>
      <c r="F64" s="5"/>
      <c r="G64" s="5"/>
    </row>
    <row r="65" spans="1:7" ht="14.25">
      <c r="A65" s="9"/>
      <c r="B65" s="9"/>
      <c r="C65" s="9"/>
      <c r="D65" s="9"/>
      <c r="E65" s="10"/>
      <c r="F65" s="5"/>
      <c r="G65" s="5"/>
    </row>
    <row r="66" spans="1:7" ht="14.25">
      <c r="A66" s="9"/>
      <c r="B66" s="9"/>
      <c r="C66" s="9"/>
      <c r="D66" s="9"/>
      <c r="E66" s="10"/>
      <c r="F66" s="5"/>
      <c r="G66" s="5"/>
    </row>
    <row r="67" spans="1:7" ht="14.25">
      <c r="A67" s="9"/>
      <c r="B67" s="9"/>
      <c r="C67" s="9"/>
      <c r="D67" s="9"/>
      <c r="E67" s="10"/>
      <c r="F67" s="5"/>
      <c r="G67" s="5"/>
    </row>
    <row r="68" spans="1:7" ht="15">
      <c r="A68" s="9"/>
      <c r="B68" s="9"/>
      <c r="C68" s="9"/>
      <c r="D68" s="9"/>
      <c r="E68" s="10"/>
      <c r="F68" s="16"/>
      <c r="G68" s="16"/>
    </row>
    <row r="69" spans="1:7" ht="14.25">
      <c r="A69" s="9"/>
      <c r="B69" s="9"/>
      <c r="C69" s="9"/>
      <c r="D69" s="9"/>
      <c r="E69" s="10"/>
      <c r="F69" s="5"/>
      <c r="G69" s="5"/>
    </row>
    <row r="70" spans="1:7" ht="14.25">
      <c r="A70" s="9"/>
      <c r="B70" s="9"/>
      <c r="C70" s="9"/>
      <c r="D70" s="9"/>
      <c r="E70" s="10"/>
      <c r="F70" s="5"/>
      <c r="G70" s="5"/>
    </row>
    <row r="71" spans="1:7" ht="14.25">
      <c r="A71" s="9"/>
      <c r="B71" s="9"/>
      <c r="C71" s="9"/>
      <c r="D71" s="9"/>
      <c r="E71" s="10"/>
      <c r="F71" s="5"/>
      <c r="G71" s="5"/>
    </row>
    <row r="72" spans="1:7" ht="14.25">
      <c r="A72" s="9"/>
      <c r="B72" s="9"/>
      <c r="C72" s="9"/>
      <c r="D72" s="9"/>
      <c r="E72" s="10"/>
      <c r="F72" s="5"/>
      <c r="G72" s="5"/>
    </row>
    <row r="73" spans="1:7" ht="14.25">
      <c r="A73" s="9"/>
      <c r="B73" s="9"/>
      <c r="C73" s="9"/>
      <c r="D73" s="9"/>
      <c r="E73" s="10"/>
      <c r="F73" s="5"/>
      <c r="G73" s="5"/>
    </row>
    <row r="74" spans="1:7" ht="14.25">
      <c r="A74" s="9"/>
      <c r="B74" s="9"/>
      <c r="C74" s="9"/>
      <c r="D74" s="9"/>
      <c r="E74" s="10"/>
      <c r="F74" s="5"/>
      <c r="G74" s="5"/>
    </row>
    <row r="75" spans="1:7" ht="14.25">
      <c r="A75" s="9"/>
      <c r="B75" s="9"/>
      <c r="C75" s="9"/>
      <c r="D75" s="9"/>
      <c r="E75" s="10"/>
      <c r="F75" s="5"/>
      <c r="G75" s="5"/>
    </row>
    <row r="76" spans="1:7" ht="14.25">
      <c r="A76" s="9"/>
      <c r="B76" s="9"/>
      <c r="C76" s="9"/>
      <c r="D76" s="9"/>
      <c r="E76" s="10"/>
      <c r="F76" s="5"/>
      <c r="G76" s="5"/>
    </row>
    <row r="77" spans="1:7" ht="14.25">
      <c r="A77" s="6"/>
      <c r="B77" s="9"/>
      <c r="C77" s="9"/>
      <c r="D77" s="9"/>
      <c r="E77" s="10"/>
      <c r="F77" s="5"/>
      <c r="G77" s="5"/>
    </row>
    <row r="78" spans="1:7" ht="14.25">
      <c r="A78" s="9"/>
      <c r="B78" s="9"/>
      <c r="C78" s="9"/>
      <c r="D78" s="9"/>
      <c r="E78" s="10"/>
      <c r="F78" s="5"/>
      <c r="G78" s="5"/>
    </row>
    <row r="79" spans="1:7" ht="14.25">
      <c r="A79" s="9"/>
      <c r="B79" s="9"/>
      <c r="C79" s="9"/>
      <c r="D79" s="9"/>
      <c r="E79" s="10"/>
      <c r="F79" s="5"/>
      <c r="G79" s="5"/>
    </row>
    <row r="80" spans="1:7" ht="14.25">
      <c r="A80" s="9"/>
      <c r="B80" s="9"/>
      <c r="C80" s="9"/>
      <c r="D80" s="9"/>
      <c r="E80" s="10"/>
      <c r="F80" s="5"/>
      <c r="G80" s="5"/>
    </row>
    <row r="81" spans="1:7" ht="14.25">
      <c r="A81" s="9"/>
      <c r="B81" s="9"/>
      <c r="C81" s="9"/>
      <c r="D81" s="9"/>
      <c r="E81" s="10"/>
      <c r="F81" s="5"/>
      <c r="G81" s="5"/>
    </row>
    <row r="82" spans="1:7" ht="14.25">
      <c r="A82" s="9"/>
      <c r="B82" s="9"/>
      <c r="C82" s="9"/>
      <c r="D82" s="9"/>
      <c r="E82" s="10"/>
      <c r="F82" s="5"/>
      <c r="G82" s="5"/>
    </row>
    <row r="83" spans="1:7" ht="14.25">
      <c r="A83" s="9"/>
      <c r="B83" s="9"/>
      <c r="C83" s="9"/>
      <c r="D83" s="9"/>
      <c r="E83" s="10"/>
      <c r="F83" s="5"/>
      <c r="G83" s="5"/>
    </row>
    <row r="84" spans="1:7" ht="14.25">
      <c r="A84" s="9"/>
      <c r="B84" s="9"/>
      <c r="C84" s="9"/>
      <c r="D84" s="9"/>
      <c r="E84" s="10"/>
      <c r="F84" s="5"/>
      <c r="G84" s="5"/>
    </row>
    <row r="85" spans="1:7" ht="14.25">
      <c r="A85" s="9"/>
      <c r="B85" s="9"/>
      <c r="C85" s="9"/>
      <c r="D85" s="9"/>
      <c r="E85" s="10"/>
      <c r="F85" s="5"/>
      <c r="G85" s="5"/>
    </row>
    <row r="86" spans="1:7" ht="14.25">
      <c r="A86" s="9"/>
      <c r="B86" s="9"/>
      <c r="C86" s="9"/>
      <c r="D86" s="9"/>
      <c r="E86" s="10"/>
      <c r="F86" s="5"/>
      <c r="G86" s="5"/>
    </row>
    <row r="87" spans="1:7" ht="14.25">
      <c r="A87" s="9"/>
      <c r="B87" s="9"/>
      <c r="C87" s="9"/>
      <c r="D87" s="9"/>
      <c r="E87" s="10"/>
      <c r="F87" s="5"/>
      <c r="G87" s="5"/>
    </row>
    <row r="88" spans="1:7" ht="14.25">
      <c r="A88" s="250"/>
      <c r="B88" s="250"/>
      <c r="C88" s="250"/>
      <c r="D88" s="250"/>
      <c r="E88" s="250"/>
      <c r="F88" s="250"/>
      <c r="G88" s="250"/>
    </row>
    <row r="89" spans="1:7" ht="15">
      <c r="A89" s="251"/>
      <c r="B89" s="251"/>
      <c r="C89" s="251"/>
      <c r="D89" s="251"/>
      <c r="E89" s="251"/>
      <c r="F89" s="251"/>
      <c r="G89" s="251"/>
    </row>
    <row r="90" spans="1:7" ht="15">
      <c r="A90" s="12"/>
      <c r="B90" s="12"/>
      <c r="C90" s="12"/>
      <c r="D90" s="12"/>
      <c r="E90" s="12"/>
      <c r="F90" s="12"/>
      <c r="G90" s="12"/>
    </row>
    <row r="91" spans="1:7" ht="15">
      <c r="A91" s="12"/>
      <c r="B91" s="12"/>
      <c r="C91" s="12"/>
      <c r="D91" s="12"/>
      <c r="E91" s="12"/>
      <c r="F91" s="12"/>
      <c r="G91" s="12"/>
    </row>
    <row r="92" spans="1:7" ht="14.25">
      <c r="A92" s="9"/>
      <c r="B92" s="9"/>
      <c r="C92" s="9"/>
      <c r="D92" s="9"/>
      <c r="E92" s="10"/>
      <c r="F92" s="5"/>
      <c r="G92" s="5"/>
    </row>
    <row r="93" spans="1:7" ht="14.25">
      <c r="A93" s="9"/>
      <c r="B93" s="9"/>
      <c r="C93" s="9"/>
      <c r="D93" s="9"/>
      <c r="E93" s="10"/>
      <c r="F93" s="5"/>
      <c r="G93" s="5"/>
    </row>
    <row r="94" spans="1:7" ht="14.25">
      <c r="A94" s="9"/>
      <c r="B94" s="9"/>
      <c r="C94" s="9"/>
      <c r="D94" s="9"/>
      <c r="E94" s="10"/>
      <c r="F94" s="5"/>
      <c r="G94" s="5"/>
    </row>
    <row r="95" spans="1:7" ht="15">
      <c r="A95" s="9"/>
      <c r="B95" s="9"/>
      <c r="C95" s="9"/>
      <c r="D95" s="9"/>
      <c r="E95" s="10"/>
      <c r="F95" s="16"/>
      <c r="G95" s="16"/>
    </row>
    <row r="96" spans="1:7" ht="14.25">
      <c r="A96" s="9"/>
      <c r="B96" s="9"/>
      <c r="C96" s="9"/>
      <c r="D96" s="9"/>
      <c r="E96" s="10"/>
      <c r="F96" s="5"/>
      <c r="G96" s="5"/>
    </row>
    <row r="97" spans="1:7" ht="14.25">
      <c r="A97" s="9"/>
      <c r="B97" s="9"/>
      <c r="C97" s="9"/>
      <c r="D97" s="9"/>
      <c r="E97" s="10"/>
      <c r="F97" s="5"/>
      <c r="G97" s="5"/>
    </row>
    <row r="98" spans="1:7" ht="14.25">
      <c r="A98" s="9"/>
      <c r="B98" s="9"/>
      <c r="C98" s="9"/>
      <c r="D98" s="9"/>
      <c r="E98" s="10"/>
      <c r="F98" s="5"/>
      <c r="G98" s="5"/>
    </row>
    <row r="99" spans="1:7" ht="14.25">
      <c r="A99" s="9"/>
      <c r="B99" s="9"/>
      <c r="C99" s="9"/>
      <c r="D99" s="9"/>
      <c r="E99" s="10"/>
      <c r="F99" s="5"/>
      <c r="G99" s="5"/>
    </row>
    <row r="100" spans="1:7" ht="15">
      <c r="A100" s="9"/>
      <c r="B100" s="9"/>
      <c r="C100" s="9"/>
      <c r="D100" s="9"/>
      <c r="E100" s="10"/>
      <c r="F100" s="16"/>
      <c r="G100" s="5"/>
    </row>
    <row r="101" spans="1:7" ht="14.25">
      <c r="A101" s="9"/>
      <c r="B101" s="9"/>
      <c r="C101" s="9"/>
      <c r="D101" s="9"/>
      <c r="E101" s="10"/>
      <c r="F101" s="5"/>
      <c r="G101" s="5"/>
    </row>
    <row r="102" spans="1:7" ht="14.25">
      <c r="A102" s="9"/>
      <c r="B102" s="9"/>
      <c r="C102" s="9"/>
      <c r="D102" s="9"/>
      <c r="E102" s="10"/>
      <c r="F102" s="5"/>
      <c r="G102" s="5"/>
    </row>
    <row r="103" spans="1:7" ht="14.25">
      <c r="A103" s="9"/>
      <c r="B103" s="9"/>
      <c r="C103" s="9"/>
      <c r="D103" s="9"/>
      <c r="E103" s="10"/>
      <c r="F103" s="5"/>
      <c r="G103" s="5"/>
    </row>
    <row r="104" spans="1:7" ht="15">
      <c r="A104" s="9"/>
      <c r="B104" s="9"/>
      <c r="C104" s="9"/>
      <c r="D104" s="9"/>
      <c r="E104" s="10"/>
      <c r="F104" s="16"/>
      <c r="G104" s="16"/>
    </row>
    <row r="105" spans="1:7" ht="14.25">
      <c r="A105" s="9"/>
      <c r="B105" s="9"/>
      <c r="C105" s="9"/>
      <c r="D105" s="9"/>
      <c r="E105" s="10"/>
      <c r="F105" s="5"/>
      <c r="G105" s="6"/>
    </row>
    <row r="106" spans="1:7" ht="14.25">
      <c r="A106" s="9"/>
      <c r="B106" s="9"/>
      <c r="C106" s="9"/>
      <c r="D106" s="9"/>
      <c r="E106" s="10"/>
      <c r="F106" s="5"/>
      <c r="G106" s="5"/>
    </row>
    <row r="107" spans="1:7" ht="14.25">
      <c r="A107" s="9"/>
      <c r="B107" s="9"/>
      <c r="C107" s="9"/>
      <c r="D107" s="9"/>
      <c r="E107" s="10"/>
      <c r="F107" s="5"/>
      <c r="G107" s="5"/>
    </row>
    <row r="108" spans="1:7" ht="14.25">
      <c r="A108" s="9"/>
      <c r="B108" s="9"/>
      <c r="C108" s="9"/>
      <c r="D108" s="9"/>
      <c r="E108" s="11"/>
      <c r="F108" s="5"/>
      <c r="G108" s="5"/>
    </row>
    <row r="109" spans="1:7" ht="14.25">
      <c r="A109" s="9"/>
      <c r="B109" s="9"/>
      <c r="C109" s="9"/>
      <c r="D109" s="9"/>
      <c r="E109" s="11"/>
      <c r="F109" s="5"/>
      <c r="G109" s="5"/>
    </row>
    <row r="110" spans="1:7" ht="14.25">
      <c r="A110" s="9"/>
      <c r="B110" s="9"/>
      <c r="C110" s="9"/>
      <c r="D110" s="9"/>
      <c r="E110" s="11"/>
      <c r="F110" s="5"/>
      <c r="G110" s="5"/>
    </row>
    <row r="111" spans="1:7" ht="14.25">
      <c r="A111" s="9"/>
      <c r="B111" s="9"/>
      <c r="C111" s="9"/>
      <c r="D111" s="9"/>
      <c r="E111" s="11"/>
      <c r="F111" s="5"/>
      <c r="G111" s="5"/>
    </row>
    <row r="112" spans="1:7" ht="14.25">
      <c r="A112" s="9"/>
      <c r="B112" s="9"/>
      <c r="C112" s="9"/>
      <c r="D112" s="9"/>
      <c r="E112" s="11"/>
      <c r="F112" s="5"/>
      <c r="G112" s="5"/>
    </row>
    <row r="113" spans="1:7" ht="14.25">
      <c r="A113" s="9"/>
      <c r="B113" s="9"/>
      <c r="C113" s="9"/>
      <c r="D113" s="9"/>
      <c r="E113" s="11"/>
      <c r="F113" s="5"/>
      <c r="G113" s="5"/>
    </row>
    <row r="114" spans="1:7" ht="14.25">
      <c r="A114" s="9"/>
      <c r="B114" s="9"/>
      <c r="C114" s="9"/>
      <c r="D114" s="9"/>
      <c r="E114" s="11"/>
      <c r="F114" s="5"/>
      <c r="G114" s="5"/>
    </row>
    <row r="115" spans="1:7" ht="14.25">
      <c r="A115" s="9"/>
      <c r="B115" s="9"/>
      <c r="C115" s="9"/>
      <c r="D115" s="9"/>
      <c r="E115" s="11"/>
      <c r="F115" s="5"/>
      <c r="G115" s="5"/>
    </row>
    <row r="116" spans="1:7" ht="15">
      <c r="A116" s="9"/>
      <c r="B116" s="9"/>
      <c r="C116" s="9"/>
      <c r="D116" s="9"/>
      <c r="E116" s="11"/>
      <c r="F116" s="16"/>
      <c r="G116" s="16"/>
    </row>
    <row r="117" spans="1:7" ht="15">
      <c r="A117" s="9"/>
      <c r="B117" s="9"/>
      <c r="C117" s="9"/>
      <c r="D117" s="9"/>
      <c r="E117" s="11"/>
      <c r="F117" s="16"/>
      <c r="G117" s="16"/>
    </row>
    <row r="118" spans="1:7" ht="15">
      <c r="A118" s="9"/>
      <c r="B118" s="9"/>
      <c r="C118" s="9"/>
      <c r="D118" s="9"/>
      <c r="E118" s="11"/>
      <c r="F118" s="16"/>
      <c r="G118" s="16"/>
    </row>
    <row r="119" spans="1:7" ht="15">
      <c r="A119" s="9"/>
      <c r="B119" s="9"/>
      <c r="C119" s="9"/>
      <c r="D119" s="9"/>
      <c r="E119" s="11"/>
      <c r="F119" s="16"/>
      <c r="G119" s="16"/>
    </row>
    <row r="120" spans="1:7" ht="14.25">
      <c r="A120" s="9"/>
      <c r="B120" s="9"/>
      <c r="C120" s="9"/>
      <c r="D120" s="9"/>
      <c r="E120" s="11"/>
      <c r="F120" s="5"/>
      <c r="G120" s="5"/>
    </row>
    <row r="121" spans="1:7" ht="14.25">
      <c r="A121" s="9"/>
      <c r="B121" s="9"/>
      <c r="C121" s="9"/>
      <c r="D121" s="9"/>
      <c r="E121" s="11"/>
      <c r="F121" s="5"/>
      <c r="G121" s="5"/>
    </row>
    <row r="122" spans="1:7" ht="14.25">
      <c r="A122" s="9"/>
      <c r="B122" s="9"/>
      <c r="C122" s="9"/>
      <c r="D122" s="9"/>
      <c r="E122" s="11"/>
      <c r="F122" s="5"/>
      <c r="G122" s="5"/>
    </row>
    <row r="123" spans="1:7" ht="14.25">
      <c r="A123" s="9"/>
      <c r="B123" s="9"/>
      <c r="C123" s="9"/>
      <c r="D123" s="9"/>
      <c r="E123" s="10"/>
      <c r="F123" s="5"/>
      <c r="G123" s="5"/>
    </row>
    <row r="124" spans="1:7" ht="15">
      <c r="A124" s="1"/>
      <c r="B124" s="1"/>
      <c r="C124" s="1"/>
      <c r="D124" s="1"/>
      <c r="E124" s="16"/>
      <c r="F124" s="16"/>
      <c r="G124" s="16"/>
    </row>
    <row r="125" spans="1:7" ht="15">
      <c r="A125" s="251"/>
      <c r="B125" s="251"/>
      <c r="C125" s="251"/>
      <c r="D125" s="251"/>
      <c r="E125" s="16"/>
      <c r="F125" s="16"/>
      <c r="G125" s="16"/>
    </row>
    <row r="126" spans="1:7" ht="15">
      <c r="A126" s="12"/>
      <c r="B126" s="12"/>
      <c r="C126" s="12"/>
      <c r="D126" s="12"/>
      <c r="E126" s="16"/>
      <c r="F126" s="16"/>
      <c r="G126" s="16"/>
    </row>
    <row r="127" spans="1:7" ht="14.25">
      <c r="A127" s="250"/>
      <c r="B127" s="250"/>
      <c r="C127" s="250"/>
      <c r="D127" s="250"/>
      <c r="E127" s="250"/>
      <c r="F127" s="250"/>
      <c r="G127" s="250"/>
    </row>
    <row r="128" spans="1:7" ht="15">
      <c r="A128" s="251"/>
      <c r="B128" s="251"/>
      <c r="C128" s="251"/>
      <c r="D128" s="251"/>
      <c r="E128" s="251"/>
      <c r="F128" s="251"/>
      <c r="G128" s="251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</sheetData>
  <sheetProtection/>
  <mergeCells count="12">
    <mergeCell ref="A128:D128"/>
    <mergeCell ref="E128:G128"/>
    <mergeCell ref="A125:D125"/>
    <mergeCell ref="A127:D127"/>
    <mergeCell ref="E127:G127"/>
    <mergeCell ref="A5:E5"/>
    <mergeCell ref="A88:D88"/>
    <mergeCell ref="E88:G88"/>
    <mergeCell ref="A6:E6"/>
    <mergeCell ref="A7:E7"/>
    <mergeCell ref="A89:D89"/>
    <mergeCell ref="E89:G89"/>
  </mergeCells>
  <printOptions/>
  <pageMargins left="1.11" right="0.21" top="0.36" bottom="0.4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8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5.57421875" style="0" customWidth="1"/>
    <col min="2" max="2" width="6.140625" style="0" customWidth="1"/>
    <col min="3" max="3" width="6.28125" style="0" customWidth="1"/>
    <col min="4" max="4" width="4.7109375" style="0" customWidth="1"/>
    <col min="5" max="5" width="12.00390625" style="0" customWidth="1"/>
    <col min="6" max="6" width="7.57421875" style="0" customWidth="1"/>
    <col min="7" max="7" width="6.7109375" style="0" bestFit="1" customWidth="1"/>
    <col min="8" max="8" width="4.00390625" style="0" customWidth="1"/>
    <col min="9" max="11" width="3.7109375" style="0" customWidth="1"/>
    <col min="12" max="13" width="5.00390625" style="0" customWidth="1"/>
    <col min="14" max="14" width="60.7109375" style="0" customWidth="1"/>
    <col min="15" max="15" width="17.00390625" style="0" customWidth="1"/>
    <col min="16" max="16" width="18.7109375" style="0" customWidth="1"/>
    <col min="17" max="17" width="16.7109375" style="0" customWidth="1"/>
    <col min="18" max="18" width="15.140625" style="0" customWidth="1"/>
  </cols>
  <sheetData>
    <row r="1" spans="1:17" ht="17.25" thickBot="1">
      <c r="A1" s="312">
        <v>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4"/>
    </row>
    <row r="2" spans="1:17" ht="15.75">
      <c r="A2" s="300" t="s">
        <v>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ht="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42" t="s">
        <v>7</v>
      </c>
    </row>
    <row r="4" spans="1:17" ht="15.75">
      <c r="A4" s="43" t="s">
        <v>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4"/>
      <c r="P4" s="45" t="s">
        <v>0</v>
      </c>
      <c r="Q4" s="46"/>
    </row>
    <row r="5" spans="1:17" ht="15.75">
      <c r="A5" s="43" t="s">
        <v>1</v>
      </c>
      <c r="B5" s="40"/>
      <c r="C5" s="40">
        <v>5120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7"/>
      <c r="P5" s="48" t="s">
        <v>2</v>
      </c>
      <c r="Q5" s="49"/>
    </row>
    <row r="6" spans="1:17" ht="15.75">
      <c r="A6" s="43" t="s">
        <v>40</v>
      </c>
      <c r="B6" s="47"/>
      <c r="C6" s="47" t="s">
        <v>180</v>
      </c>
      <c r="D6" s="47"/>
      <c r="E6" s="47"/>
      <c r="F6" s="40"/>
      <c r="G6" s="40"/>
      <c r="H6" s="40"/>
      <c r="I6" s="40"/>
      <c r="J6" s="40"/>
      <c r="K6" s="40"/>
      <c r="L6" s="40"/>
      <c r="M6" s="40"/>
      <c r="N6" s="40"/>
      <c r="O6" s="47"/>
      <c r="P6" s="48" t="s">
        <v>3</v>
      </c>
      <c r="Q6" s="49"/>
    </row>
    <row r="7" spans="1:17" ht="15.75">
      <c r="A7" s="43" t="s">
        <v>41</v>
      </c>
      <c r="B7" s="47">
        <v>2014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7"/>
      <c r="P7" s="50" t="s">
        <v>4</v>
      </c>
      <c r="Q7" s="51"/>
    </row>
    <row r="8" spans="1:17" ht="16.5" thickBo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55"/>
    </row>
    <row r="9" spans="1:17" ht="15.75">
      <c r="A9" s="270" t="s">
        <v>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2"/>
      <c r="M9" s="56"/>
      <c r="N9" s="56"/>
      <c r="O9" s="273" t="s">
        <v>10</v>
      </c>
      <c r="P9" s="271"/>
      <c r="Q9" s="274"/>
    </row>
    <row r="10" spans="1:17" ht="15.75">
      <c r="A10" s="37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  <c r="M10" s="35"/>
      <c r="N10" s="35"/>
      <c r="O10" s="57"/>
      <c r="P10" s="35"/>
      <c r="Q10" s="38"/>
    </row>
    <row r="11" spans="1:17" ht="15.75">
      <c r="A11" s="290">
        <v>2</v>
      </c>
      <c r="B11" s="291"/>
      <c r="C11" s="291"/>
      <c r="D11" s="291"/>
      <c r="E11" s="291"/>
      <c r="F11" s="291"/>
      <c r="G11" s="292"/>
      <c r="H11" s="58" t="s">
        <v>11</v>
      </c>
      <c r="I11" s="59"/>
      <c r="J11" s="59"/>
      <c r="K11" s="59"/>
      <c r="L11" s="59"/>
      <c r="M11" s="59"/>
      <c r="N11" s="59"/>
      <c r="O11" s="60" t="s">
        <v>12</v>
      </c>
      <c r="P11" s="60" t="s">
        <v>13</v>
      </c>
      <c r="Q11" s="66" t="s">
        <v>14</v>
      </c>
    </row>
    <row r="12" spans="1:17" ht="15.75">
      <c r="A12" s="293" t="s">
        <v>15</v>
      </c>
      <c r="B12" s="61" t="s">
        <v>16</v>
      </c>
      <c r="C12" s="284" t="s">
        <v>17</v>
      </c>
      <c r="D12" s="61" t="s">
        <v>18</v>
      </c>
      <c r="E12" s="61" t="s">
        <v>19</v>
      </c>
      <c r="F12" s="295" t="s">
        <v>20</v>
      </c>
      <c r="G12" s="284" t="s">
        <v>21</v>
      </c>
      <c r="H12" s="284" t="s">
        <v>51</v>
      </c>
      <c r="I12" s="284" t="s">
        <v>52</v>
      </c>
      <c r="J12" s="61"/>
      <c r="K12" s="61" t="s">
        <v>16</v>
      </c>
      <c r="L12" s="61"/>
      <c r="M12" s="61"/>
      <c r="N12" s="61"/>
      <c r="O12" s="286">
        <v>3</v>
      </c>
      <c r="P12" s="286">
        <v>4</v>
      </c>
      <c r="Q12" s="288">
        <v>5</v>
      </c>
    </row>
    <row r="13" spans="1:17" ht="15.75">
      <c r="A13" s="315"/>
      <c r="B13" s="62" t="s">
        <v>15</v>
      </c>
      <c r="C13" s="303"/>
      <c r="D13" s="62" t="s">
        <v>24</v>
      </c>
      <c r="E13" s="62" t="s">
        <v>25</v>
      </c>
      <c r="F13" s="316"/>
      <c r="G13" s="303"/>
      <c r="H13" s="303"/>
      <c r="I13" s="303"/>
      <c r="J13" s="62" t="s">
        <v>53</v>
      </c>
      <c r="K13" s="62" t="s">
        <v>53</v>
      </c>
      <c r="L13" s="62" t="s">
        <v>54</v>
      </c>
      <c r="M13" s="62" t="s">
        <v>54</v>
      </c>
      <c r="N13" s="62" t="s">
        <v>81</v>
      </c>
      <c r="O13" s="304"/>
      <c r="P13" s="304"/>
      <c r="Q13" s="305"/>
    </row>
    <row r="14" spans="1:17" ht="17.25" thickBot="1">
      <c r="A14" s="306">
        <v>2</v>
      </c>
      <c r="B14" s="307"/>
      <c r="C14" s="307"/>
      <c r="D14" s="307"/>
      <c r="E14" s="307"/>
      <c r="F14" s="307"/>
      <c r="G14" s="308"/>
      <c r="H14" s="131" t="s">
        <v>11</v>
      </c>
      <c r="I14" s="132"/>
      <c r="J14" s="132"/>
      <c r="K14" s="132"/>
      <c r="L14" s="133"/>
      <c r="M14" s="133"/>
      <c r="N14" s="133"/>
      <c r="O14" s="134" t="s">
        <v>12</v>
      </c>
      <c r="P14" s="134" t="s">
        <v>13</v>
      </c>
      <c r="Q14" s="135" t="s">
        <v>14</v>
      </c>
    </row>
    <row r="15" spans="1:17" ht="16.5">
      <c r="A15" s="100"/>
      <c r="B15" s="71"/>
      <c r="C15" s="100"/>
      <c r="D15" s="71"/>
      <c r="E15" s="100"/>
      <c r="F15" s="71"/>
      <c r="G15" s="100"/>
      <c r="H15" s="100"/>
      <c r="I15" s="71"/>
      <c r="J15" s="100"/>
      <c r="K15" s="71"/>
      <c r="L15" s="100"/>
      <c r="M15" s="71"/>
      <c r="N15" s="100"/>
      <c r="O15" s="106"/>
      <c r="P15" s="108"/>
      <c r="Q15" s="108"/>
    </row>
    <row r="16" spans="1:17" ht="16.5">
      <c r="A16" s="97">
        <v>11</v>
      </c>
      <c r="B16" s="70" t="s">
        <v>108</v>
      </c>
      <c r="C16" s="97" t="s">
        <v>108</v>
      </c>
      <c r="D16" s="149">
        <v>0.1</v>
      </c>
      <c r="E16" s="97" t="s">
        <v>107</v>
      </c>
      <c r="F16" s="70"/>
      <c r="G16" s="97"/>
      <c r="H16" s="103">
        <v>2</v>
      </c>
      <c r="I16" s="72">
        <v>1</v>
      </c>
      <c r="J16" s="103"/>
      <c r="K16" s="72"/>
      <c r="L16" s="103"/>
      <c r="M16" s="72"/>
      <c r="N16" s="103" t="s">
        <v>56</v>
      </c>
      <c r="O16" s="77">
        <f>+P16-Q16</f>
        <v>323380.5</v>
      </c>
      <c r="P16" s="109">
        <f>+P19+P24+P30+P34</f>
        <v>2702961.42</v>
      </c>
      <c r="Q16" s="109">
        <f>+Q19+Q24+Q30+Q34</f>
        <v>2379580.92</v>
      </c>
    </row>
    <row r="17" spans="1:17" ht="16.5">
      <c r="A17" s="97"/>
      <c r="B17" s="70"/>
      <c r="C17" s="97"/>
      <c r="D17" s="75"/>
      <c r="E17" s="97"/>
      <c r="F17" s="70"/>
      <c r="G17" s="97"/>
      <c r="H17" s="103"/>
      <c r="I17" s="72"/>
      <c r="J17" s="103"/>
      <c r="K17" s="72"/>
      <c r="L17" s="103"/>
      <c r="M17" s="72"/>
      <c r="N17" s="103"/>
      <c r="O17" s="77"/>
      <c r="P17" s="109"/>
      <c r="Q17" s="109"/>
    </row>
    <row r="18" spans="1:17" ht="16.5">
      <c r="A18" s="97"/>
      <c r="B18" s="70"/>
      <c r="C18" s="97"/>
      <c r="D18" s="70"/>
      <c r="E18" s="97"/>
      <c r="F18" s="70"/>
      <c r="G18" s="97"/>
      <c r="H18" s="103"/>
      <c r="I18" s="72"/>
      <c r="J18" s="103"/>
      <c r="K18" s="72"/>
      <c r="L18" s="103"/>
      <c r="M18" s="72"/>
      <c r="N18" s="103"/>
      <c r="O18" s="76"/>
      <c r="P18" s="110"/>
      <c r="Q18" s="110"/>
    </row>
    <row r="19" spans="1:17" ht="16.5">
      <c r="A19" s="97"/>
      <c r="B19" s="70" t="s">
        <v>108</v>
      </c>
      <c r="C19" s="97" t="s">
        <v>108</v>
      </c>
      <c r="D19" s="70"/>
      <c r="E19" s="97" t="s">
        <v>107</v>
      </c>
      <c r="F19" s="70" t="s">
        <v>109</v>
      </c>
      <c r="G19" s="97"/>
      <c r="H19" s="103">
        <v>2</v>
      </c>
      <c r="I19" s="72">
        <v>1</v>
      </c>
      <c r="J19" s="103">
        <v>1</v>
      </c>
      <c r="K19" s="72"/>
      <c r="L19" s="103"/>
      <c r="M19" s="72"/>
      <c r="N19" s="103" t="s">
        <v>57</v>
      </c>
      <c r="O19" s="77"/>
      <c r="P19" s="109">
        <f>+P20+P21</f>
        <v>2376585.65</v>
      </c>
      <c r="Q19" s="109">
        <f>+Q20+Q21</f>
        <v>2318509.37</v>
      </c>
    </row>
    <row r="20" spans="1:17" ht="16.5">
      <c r="A20" s="97"/>
      <c r="B20" s="70"/>
      <c r="C20" s="97"/>
      <c r="D20" s="70"/>
      <c r="E20" s="97"/>
      <c r="F20" s="70"/>
      <c r="G20" s="96">
        <v>100</v>
      </c>
      <c r="H20" s="104">
        <v>2</v>
      </c>
      <c r="I20" s="73">
        <v>1</v>
      </c>
      <c r="J20" s="104">
        <v>1</v>
      </c>
      <c r="K20" s="73">
        <v>1</v>
      </c>
      <c r="L20" s="104">
        <v>0</v>
      </c>
      <c r="M20" s="73">
        <v>1</v>
      </c>
      <c r="N20" s="104" t="s">
        <v>97</v>
      </c>
      <c r="O20" s="76"/>
      <c r="P20" s="110">
        <f>57000+1659350+157955</f>
        <v>1874305</v>
      </c>
      <c r="Q20" s="110">
        <f>49151.79+1659350+157955</f>
        <v>1866456.79</v>
      </c>
    </row>
    <row r="21" spans="1:17" ht="16.5">
      <c r="A21" s="97"/>
      <c r="B21" s="70"/>
      <c r="C21" s="97"/>
      <c r="D21" s="70"/>
      <c r="E21" s="97"/>
      <c r="F21" s="70"/>
      <c r="G21" s="96">
        <v>100</v>
      </c>
      <c r="H21" s="104">
        <v>2</v>
      </c>
      <c r="I21" s="73">
        <v>1</v>
      </c>
      <c r="J21" s="104">
        <v>1</v>
      </c>
      <c r="K21" s="73">
        <v>2</v>
      </c>
      <c r="L21" s="104">
        <v>0</v>
      </c>
      <c r="M21" s="73">
        <v>1</v>
      </c>
      <c r="N21" s="104" t="s">
        <v>58</v>
      </c>
      <c r="O21" s="76"/>
      <c r="P21" s="110">
        <f>497280.65+5000</f>
        <v>502280.65</v>
      </c>
      <c r="Q21" s="110">
        <f>447552.58+4500</f>
        <v>452052.58</v>
      </c>
    </row>
    <row r="22" spans="1:17" ht="16.5">
      <c r="A22" s="97"/>
      <c r="B22" s="70"/>
      <c r="C22" s="97"/>
      <c r="D22" s="70"/>
      <c r="E22" s="97"/>
      <c r="F22" s="70"/>
      <c r="G22" s="96"/>
      <c r="H22" s="104"/>
      <c r="I22" s="73"/>
      <c r="J22" s="104"/>
      <c r="K22" s="73"/>
      <c r="L22" s="104"/>
      <c r="M22" s="73"/>
      <c r="N22" s="104"/>
      <c r="O22" s="76"/>
      <c r="P22" s="110"/>
      <c r="Q22" s="110"/>
    </row>
    <row r="23" spans="1:17" ht="16.5">
      <c r="A23" s="96"/>
      <c r="B23" s="75"/>
      <c r="C23" s="96"/>
      <c r="D23" s="75"/>
      <c r="E23" s="96"/>
      <c r="F23" s="75"/>
      <c r="G23" s="96"/>
      <c r="H23" s="104"/>
      <c r="I23" s="73"/>
      <c r="J23" s="104"/>
      <c r="K23" s="73"/>
      <c r="L23" s="104"/>
      <c r="M23" s="73"/>
      <c r="N23" s="104"/>
      <c r="O23" s="76"/>
      <c r="P23" s="110"/>
      <c r="Q23" s="110"/>
    </row>
    <row r="24" spans="1:17" ht="16.5">
      <c r="A24" s="96"/>
      <c r="B24" s="70" t="s">
        <v>108</v>
      </c>
      <c r="C24" s="97" t="s">
        <v>108</v>
      </c>
      <c r="D24" s="70"/>
      <c r="E24" s="97" t="s">
        <v>107</v>
      </c>
      <c r="F24" s="70" t="s">
        <v>109</v>
      </c>
      <c r="G24" s="96"/>
      <c r="H24" s="103">
        <v>2</v>
      </c>
      <c r="I24" s="72">
        <v>1</v>
      </c>
      <c r="J24" s="103">
        <v>2</v>
      </c>
      <c r="K24" s="72"/>
      <c r="L24" s="103"/>
      <c r="M24" s="72"/>
      <c r="N24" s="103" t="s">
        <v>59</v>
      </c>
      <c r="O24" s="76"/>
      <c r="P24" s="109">
        <f>+P25+P26+P27</f>
        <v>28718.29</v>
      </c>
      <c r="Q24" s="109">
        <f>+Q25+Q26+Q27</f>
        <v>28568.29</v>
      </c>
    </row>
    <row r="25" spans="1:17" ht="16.5">
      <c r="A25" s="96"/>
      <c r="B25" s="75"/>
      <c r="C25" s="96"/>
      <c r="D25" s="75"/>
      <c r="E25" s="96"/>
      <c r="F25" s="75"/>
      <c r="G25" s="96">
        <v>9995</v>
      </c>
      <c r="H25" s="104">
        <v>2</v>
      </c>
      <c r="I25" s="73">
        <v>1</v>
      </c>
      <c r="J25" s="104">
        <v>2</v>
      </c>
      <c r="K25" s="73">
        <v>2</v>
      </c>
      <c r="L25" s="104">
        <v>0</v>
      </c>
      <c r="M25" s="73">
        <v>2</v>
      </c>
      <c r="N25" s="104" t="s">
        <v>156</v>
      </c>
      <c r="O25" s="76"/>
      <c r="P25" s="110">
        <v>24918.29</v>
      </c>
      <c r="Q25" s="110">
        <v>24918.29</v>
      </c>
    </row>
    <row r="26" spans="1:17" ht="16.5">
      <c r="A26" s="96"/>
      <c r="B26" s="75"/>
      <c r="C26" s="96"/>
      <c r="D26" s="75"/>
      <c r="E26" s="96"/>
      <c r="F26" s="75"/>
      <c r="G26" s="96">
        <v>9995</v>
      </c>
      <c r="H26" s="104">
        <v>2</v>
      </c>
      <c r="I26" s="73">
        <v>1</v>
      </c>
      <c r="J26" s="104">
        <v>2</v>
      </c>
      <c r="K26" s="73">
        <v>2</v>
      </c>
      <c r="L26" s="104">
        <v>0</v>
      </c>
      <c r="M26" s="73">
        <v>4</v>
      </c>
      <c r="N26" s="104" t="s">
        <v>60</v>
      </c>
      <c r="O26" s="76"/>
      <c r="P26" s="110">
        <v>2300</v>
      </c>
      <c r="Q26" s="110">
        <v>2300</v>
      </c>
    </row>
    <row r="27" spans="1:17" ht="16.5">
      <c r="A27" s="96"/>
      <c r="B27" s="75"/>
      <c r="C27" s="96"/>
      <c r="D27" s="75"/>
      <c r="E27" s="96"/>
      <c r="F27" s="75"/>
      <c r="G27" s="96">
        <v>9995</v>
      </c>
      <c r="H27" s="104">
        <v>2</v>
      </c>
      <c r="I27" s="73">
        <v>1</v>
      </c>
      <c r="J27" s="104">
        <v>2</v>
      </c>
      <c r="K27" s="73">
        <v>2</v>
      </c>
      <c r="L27" s="104">
        <v>0</v>
      </c>
      <c r="M27" s="73">
        <v>6</v>
      </c>
      <c r="N27" s="104" t="s">
        <v>144</v>
      </c>
      <c r="O27" s="76"/>
      <c r="P27" s="110">
        <f>500+500+500</f>
        <v>1500</v>
      </c>
      <c r="Q27" s="110">
        <f>450+450+450</f>
        <v>1350</v>
      </c>
    </row>
    <row r="28" spans="1:17" ht="16.5">
      <c r="A28" s="96"/>
      <c r="B28" s="75"/>
      <c r="C28" s="96"/>
      <c r="D28" s="75"/>
      <c r="E28" s="96"/>
      <c r="F28" s="75"/>
      <c r="G28" s="96"/>
      <c r="H28" s="104"/>
      <c r="I28" s="73"/>
      <c r="J28" s="104"/>
      <c r="K28" s="73"/>
      <c r="L28" s="104"/>
      <c r="M28" s="73"/>
      <c r="N28" s="104"/>
      <c r="O28" s="76"/>
      <c r="P28" s="110"/>
      <c r="Q28" s="110"/>
    </row>
    <row r="29" spans="1:17" ht="16.5">
      <c r="A29" s="96"/>
      <c r="B29" s="75"/>
      <c r="C29" s="96"/>
      <c r="D29" s="75"/>
      <c r="E29" s="96"/>
      <c r="F29" s="75"/>
      <c r="G29" s="96"/>
      <c r="H29" s="104"/>
      <c r="I29" s="73"/>
      <c r="J29" s="104"/>
      <c r="K29" s="73"/>
      <c r="L29" s="104"/>
      <c r="M29" s="73"/>
      <c r="N29" s="104"/>
      <c r="O29" s="76"/>
      <c r="P29" s="110"/>
      <c r="Q29" s="110"/>
    </row>
    <row r="30" spans="1:17" ht="16.5">
      <c r="A30" s="96"/>
      <c r="B30" s="75"/>
      <c r="C30" s="96"/>
      <c r="D30" s="75"/>
      <c r="E30" s="96"/>
      <c r="F30" s="75"/>
      <c r="G30" s="96"/>
      <c r="H30" s="103">
        <v>2</v>
      </c>
      <c r="I30" s="72">
        <v>1</v>
      </c>
      <c r="J30" s="103">
        <v>3</v>
      </c>
      <c r="K30" s="72"/>
      <c r="L30" s="103"/>
      <c r="M30" s="72"/>
      <c r="N30" s="103" t="s">
        <v>157</v>
      </c>
      <c r="O30" s="77"/>
      <c r="P30" s="109">
        <f>+P31</f>
        <v>24000</v>
      </c>
      <c r="Q30" s="109">
        <f>+Q31</f>
        <v>24000</v>
      </c>
    </row>
    <row r="31" spans="1:17" ht="16.5">
      <c r="A31" s="96"/>
      <c r="B31" s="75"/>
      <c r="C31" s="96"/>
      <c r="D31" s="75"/>
      <c r="E31" s="96"/>
      <c r="F31" s="75"/>
      <c r="G31" s="96">
        <v>9995</v>
      </c>
      <c r="H31" s="104">
        <v>2</v>
      </c>
      <c r="I31" s="73">
        <v>1</v>
      </c>
      <c r="J31" s="104">
        <v>3</v>
      </c>
      <c r="K31" s="73">
        <v>2</v>
      </c>
      <c r="L31" s="104">
        <v>0</v>
      </c>
      <c r="M31" s="73">
        <v>1</v>
      </c>
      <c r="N31" s="104" t="s">
        <v>158</v>
      </c>
      <c r="O31" s="76"/>
      <c r="P31" s="110">
        <v>24000</v>
      </c>
      <c r="Q31" s="110">
        <v>24000</v>
      </c>
    </row>
    <row r="32" spans="1:17" ht="16.5">
      <c r="A32" s="96"/>
      <c r="B32" s="75"/>
      <c r="C32" s="96"/>
      <c r="D32" s="75"/>
      <c r="E32" s="96"/>
      <c r="F32" s="75"/>
      <c r="G32" s="96"/>
      <c r="H32" s="104"/>
      <c r="I32" s="73"/>
      <c r="J32" s="104"/>
      <c r="K32" s="73"/>
      <c r="L32" s="104"/>
      <c r="M32" s="73"/>
      <c r="N32" s="104"/>
      <c r="O32" s="76"/>
      <c r="P32" s="110"/>
      <c r="Q32" s="110"/>
    </row>
    <row r="33" spans="1:17" ht="16.5">
      <c r="A33" s="96"/>
      <c r="B33" s="75"/>
      <c r="C33" s="96"/>
      <c r="D33" s="75"/>
      <c r="E33" s="96"/>
      <c r="F33" s="75"/>
      <c r="G33" s="96"/>
      <c r="H33" s="104"/>
      <c r="I33" s="73"/>
      <c r="J33" s="104"/>
      <c r="K33" s="73"/>
      <c r="L33" s="104"/>
      <c r="M33" s="73"/>
      <c r="N33" s="104"/>
      <c r="O33" s="76"/>
      <c r="P33" s="110"/>
      <c r="Q33" s="110"/>
    </row>
    <row r="34" spans="1:17" ht="33">
      <c r="A34" s="96"/>
      <c r="B34" s="70" t="s">
        <v>108</v>
      </c>
      <c r="C34" s="97" t="s">
        <v>108</v>
      </c>
      <c r="D34" s="70"/>
      <c r="E34" s="97" t="s">
        <v>107</v>
      </c>
      <c r="F34" s="70" t="s">
        <v>109</v>
      </c>
      <c r="G34" s="96"/>
      <c r="H34" s="103">
        <v>2</v>
      </c>
      <c r="I34" s="72">
        <v>1</v>
      </c>
      <c r="J34" s="103">
        <v>5</v>
      </c>
      <c r="K34" s="72"/>
      <c r="L34" s="103"/>
      <c r="M34" s="72"/>
      <c r="N34" s="182" t="s">
        <v>96</v>
      </c>
      <c r="O34" s="77"/>
      <c r="P34" s="109">
        <f>+P35+P36+P37</f>
        <v>273657.48</v>
      </c>
      <c r="Q34" s="109">
        <f>+Q35+Q36+Q37</f>
        <v>8503.26</v>
      </c>
    </row>
    <row r="35" spans="1:18" ht="16.5">
      <c r="A35" s="96"/>
      <c r="B35" s="70"/>
      <c r="C35" s="97"/>
      <c r="D35" s="70"/>
      <c r="E35" s="97"/>
      <c r="F35" s="70"/>
      <c r="G35" s="96">
        <v>100</v>
      </c>
      <c r="H35" s="104">
        <v>2</v>
      </c>
      <c r="I35" s="73">
        <v>1</v>
      </c>
      <c r="J35" s="104">
        <v>5</v>
      </c>
      <c r="K35" s="73">
        <v>1</v>
      </c>
      <c r="L35" s="104">
        <v>0</v>
      </c>
      <c r="M35" s="73">
        <v>1</v>
      </c>
      <c r="N35" s="243" t="s">
        <v>186</v>
      </c>
      <c r="O35" s="76"/>
      <c r="P35" s="110">
        <v>4041.3</v>
      </c>
      <c r="Q35" s="110">
        <v>4041.3</v>
      </c>
      <c r="R35" s="19"/>
    </row>
    <row r="36" spans="1:17" ht="16.5">
      <c r="A36" s="96"/>
      <c r="B36" s="75"/>
      <c r="C36" s="96"/>
      <c r="D36" s="75"/>
      <c r="E36" s="96"/>
      <c r="F36" s="75"/>
      <c r="G36" s="96">
        <v>100</v>
      </c>
      <c r="H36" s="104">
        <v>2</v>
      </c>
      <c r="I36" s="73">
        <v>1</v>
      </c>
      <c r="J36" s="104">
        <v>5</v>
      </c>
      <c r="K36" s="73">
        <v>2</v>
      </c>
      <c r="L36" s="104">
        <v>0</v>
      </c>
      <c r="M36" s="73">
        <v>1</v>
      </c>
      <c r="N36" s="104" t="s">
        <v>98</v>
      </c>
      <c r="O36" s="76"/>
      <c r="P36" s="110">
        <f>4047+230061.66</f>
        <v>234108.66</v>
      </c>
      <c r="Q36" s="110">
        <v>4047</v>
      </c>
    </row>
    <row r="37" spans="1:17" ht="16.5">
      <c r="A37" s="96"/>
      <c r="B37" s="75"/>
      <c r="C37" s="96"/>
      <c r="D37" s="75"/>
      <c r="E37" s="96"/>
      <c r="F37" s="75"/>
      <c r="G37" s="96">
        <v>100</v>
      </c>
      <c r="H37" s="104">
        <v>2</v>
      </c>
      <c r="I37" s="73">
        <v>1</v>
      </c>
      <c r="J37" s="104">
        <v>5</v>
      </c>
      <c r="K37" s="73">
        <v>3</v>
      </c>
      <c r="L37" s="104">
        <v>0</v>
      </c>
      <c r="M37" s="73">
        <v>1</v>
      </c>
      <c r="N37" s="104" t="s">
        <v>106</v>
      </c>
      <c r="O37" s="76"/>
      <c r="P37" s="110">
        <f>414.96+35092.56</f>
        <v>35507.52</v>
      </c>
      <c r="Q37" s="110">
        <v>414.96</v>
      </c>
    </row>
    <row r="38" spans="1:17" ht="16.5">
      <c r="A38" s="96"/>
      <c r="B38" s="75"/>
      <c r="C38" s="96"/>
      <c r="D38" s="75"/>
      <c r="E38" s="96"/>
      <c r="F38" s="75"/>
      <c r="G38" s="96"/>
      <c r="H38" s="104"/>
      <c r="I38" s="73"/>
      <c r="J38" s="104"/>
      <c r="K38" s="73"/>
      <c r="L38" s="104"/>
      <c r="M38" s="73"/>
      <c r="N38" s="104"/>
      <c r="O38" s="76"/>
      <c r="P38" s="110"/>
      <c r="Q38" s="110"/>
    </row>
    <row r="39" spans="1:17" ht="16.5">
      <c r="A39" s="96"/>
      <c r="B39" s="75"/>
      <c r="C39" s="96"/>
      <c r="D39" s="75"/>
      <c r="E39" s="96"/>
      <c r="F39" s="75"/>
      <c r="G39" s="96"/>
      <c r="H39" s="104"/>
      <c r="I39" s="73"/>
      <c r="J39" s="104"/>
      <c r="K39" s="73"/>
      <c r="L39" s="104"/>
      <c r="M39" s="73"/>
      <c r="N39" s="104"/>
      <c r="O39" s="76"/>
      <c r="P39" s="110"/>
      <c r="Q39" s="110"/>
    </row>
    <row r="40" spans="1:17" ht="16.5">
      <c r="A40" s="96"/>
      <c r="B40" s="70" t="s">
        <v>108</v>
      </c>
      <c r="C40" s="97" t="s">
        <v>108</v>
      </c>
      <c r="D40" s="70"/>
      <c r="E40" s="97" t="s">
        <v>107</v>
      </c>
      <c r="F40" s="70" t="s">
        <v>109</v>
      </c>
      <c r="G40" s="96"/>
      <c r="H40" s="103">
        <v>2</v>
      </c>
      <c r="I40" s="72">
        <v>2</v>
      </c>
      <c r="J40" s="103"/>
      <c r="K40" s="72"/>
      <c r="L40" s="103"/>
      <c r="M40" s="72"/>
      <c r="N40" s="103" t="s">
        <v>61</v>
      </c>
      <c r="O40" s="77">
        <f>+P40-Q40</f>
        <v>696944.8400000001</v>
      </c>
      <c r="P40" s="109">
        <f>+P43+P53+P58+P62+P67+P71+P76+P80</f>
        <v>1047206.27</v>
      </c>
      <c r="Q40" s="109">
        <f>+Q43+Q53+Q58+Q62+Q67+Q71+Q76+Q80</f>
        <v>350261.43</v>
      </c>
    </row>
    <row r="41" spans="1:17" ht="16.5">
      <c r="A41" s="96"/>
      <c r="B41" s="75"/>
      <c r="C41" s="96"/>
      <c r="D41" s="75"/>
      <c r="E41" s="96"/>
      <c r="F41" s="75"/>
      <c r="G41" s="96"/>
      <c r="H41" s="103"/>
      <c r="I41" s="72"/>
      <c r="J41" s="103"/>
      <c r="K41" s="72"/>
      <c r="L41" s="103"/>
      <c r="M41" s="72"/>
      <c r="N41" s="103"/>
      <c r="O41" s="77"/>
      <c r="P41" s="109"/>
      <c r="Q41" s="109"/>
    </row>
    <row r="42" spans="1:17" ht="16.5">
      <c r="A42" s="96"/>
      <c r="B42" s="75"/>
      <c r="C42" s="96"/>
      <c r="D42" s="75"/>
      <c r="E42" s="96"/>
      <c r="F42" s="75"/>
      <c r="G42" s="96"/>
      <c r="H42" s="103"/>
      <c r="I42" s="72"/>
      <c r="J42" s="103"/>
      <c r="K42" s="72"/>
      <c r="L42" s="103"/>
      <c r="M42" s="72"/>
      <c r="N42" s="103"/>
      <c r="O42" s="76"/>
      <c r="P42" s="110"/>
      <c r="Q42" s="110"/>
    </row>
    <row r="43" spans="1:17" ht="16.5">
      <c r="A43" s="96"/>
      <c r="B43" s="70" t="s">
        <v>108</v>
      </c>
      <c r="C43" s="97" t="s">
        <v>108</v>
      </c>
      <c r="D43" s="70"/>
      <c r="E43" s="97" t="s">
        <v>107</v>
      </c>
      <c r="F43" s="70" t="s">
        <v>109</v>
      </c>
      <c r="G43" s="96"/>
      <c r="H43" s="103">
        <v>2</v>
      </c>
      <c r="I43" s="72">
        <v>2</v>
      </c>
      <c r="J43" s="103">
        <v>1</v>
      </c>
      <c r="K43" s="72"/>
      <c r="L43" s="103"/>
      <c r="M43" s="72"/>
      <c r="N43" s="103" t="s">
        <v>62</v>
      </c>
      <c r="O43" s="76"/>
      <c r="P43" s="109">
        <f>+P44+P45+P46+P47+P48+P49+P50</f>
        <v>479575.72000000003</v>
      </c>
      <c r="Q43" s="109">
        <f>+Q45</f>
        <v>18000</v>
      </c>
    </row>
    <row r="44" spans="1:17" ht="16.5">
      <c r="A44" s="96"/>
      <c r="B44" s="75"/>
      <c r="C44" s="96"/>
      <c r="D44" s="75"/>
      <c r="E44" s="96"/>
      <c r="F44" s="75"/>
      <c r="G44" s="96">
        <v>100</v>
      </c>
      <c r="H44" s="104">
        <v>2</v>
      </c>
      <c r="I44" s="73">
        <v>2</v>
      </c>
      <c r="J44" s="104">
        <v>1</v>
      </c>
      <c r="K44" s="73">
        <v>2</v>
      </c>
      <c r="L44" s="104">
        <v>0</v>
      </c>
      <c r="M44" s="73">
        <v>1</v>
      </c>
      <c r="N44" s="104" t="s">
        <v>99</v>
      </c>
      <c r="O44" s="76"/>
      <c r="P44" s="110">
        <v>3221.87</v>
      </c>
      <c r="Q44" s="110"/>
    </row>
    <row r="45" spans="1:17" ht="16.5">
      <c r="A45" s="96"/>
      <c r="B45" s="75"/>
      <c r="C45" s="96"/>
      <c r="D45" s="75"/>
      <c r="E45" s="96"/>
      <c r="F45" s="75"/>
      <c r="G45" s="96">
        <v>100</v>
      </c>
      <c r="H45" s="104">
        <v>2</v>
      </c>
      <c r="I45" s="73">
        <v>2</v>
      </c>
      <c r="J45" s="104">
        <v>1</v>
      </c>
      <c r="K45" s="73">
        <v>3</v>
      </c>
      <c r="L45" s="104">
        <v>0</v>
      </c>
      <c r="M45" s="73">
        <v>1</v>
      </c>
      <c r="N45" s="104" t="s">
        <v>63</v>
      </c>
      <c r="O45" s="76"/>
      <c r="P45" s="110">
        <f>2500+2500+2500+4500+6000+25956.8</f>
        <v>43956.8</v>
      </c>
      <c r="Q45" s="110">
        <f>2500+2500+2500+4500+6000</f>
        <v>18000</v>
      </c>
    </row>
    <row r="46" spans="1:17" ht="16.5">
      <c r="A46" s="96"/>
      <c r="B46" s="75"/>
      <c r="C46" s="96"/>
      <c r="D46" s="75"/>
      <c r="E46" s="96"/>
      <c r="F46" s="75"/>
      <c r="G46" s="96">
        <v>100</v>
      </c>
      <c r="H46" s="104">
        <v>2</v>
      </c>
      <c r="I46" s="73">
        <v>2</v>
      </c>
      <c r="J46" s="104">
        <v>1</v>
      </c>
      <c r="K46" s="73">
        <v>4</v>
      </c>
      <c r="L46" s="104">
        <v>0</v>
      </c>
      <c r="M46" s="73">
        <v>1</v>
      </c>
      <c r="N46" s="104" t="s">
        <v>100</v>
      </c>
      <c r="O46" s="76"/>
      <c r="P46" s="110">
        <v>6728.68</v>
      </c>
      <c r="Q46" s="110"/>
    </row>
    <row r="47" spans="1:17" ht="16.5">
      <c r="A47" s="96"/>
      <c r="B47" s="75"/>
      <c r="C47" s="96"/>
      <c r="D47" s="75"/>
      <c r="E47" s="96"/>
      <c r="F47" s="75"/>
      <c r="G47" s="96">
        <v>100</v>
      </c>
      <c r="H47" s="104">
        <v>2</v>
      </c>
      <c r="I47" s="73">
        <v>2</v>
      </c>
      <c r="J47" s="104">
        <v>1</v>
      </c>
      <c r="K47" s="73">
        <v>5</v>
      </c>
      <c r="L47" s="104">
        <v>0</v>
      </c>
      <c r="M47" s="73">
        <v>1</v>
      </c>
      <c r="N47" s="104" t="s">
        <v>101</v>
      </c>
      <c r="O47" s="76"/>
      <c r="P47" s="110">
        <v>12596.8</v>
      </c>
      <c r="Q47" s="110"/>
    </row>
    <row r="48" spans="1:17" ht="16.5">
      <c r="A48" s="96"/>
      <c r="B48" s="75"/>
      <c r="C48" s="96"/>
      <c r="D48" s="75"/>
      <c r="E48" s="96"/>
      <c r="F48" s="75"/>
      <c r="G48" s="96">
        <v>100</v>
      </c>
      <c r="H48" s="104">
        <v>2</v>
      </c>
      <c r="I48" s="73">
        <v>2</v>
      </c>
      <c r="J48" s="104">
        <v>1</v>
      </c>
      <c r="K48" s="73">
        <v>6</v>
      </c>
      <c r="L48" s="104">
        <v>0</v>
      </c>
      <c r="M48" s="73">
        <v>1</v>
      </c>
      <c r="N48" s="104" t="s">
        <v>119</v>
      </c>
      <c r="O48" s="76"/>
      <c r="P48" s="110">
        <v>401023.57</v>
      </c>
      <c r="Q48" s="183"/>
    </row>
    <row r="49" spans="1:17" ht="16.5">
      <c r="A49" s="96"/>
      <c r="B49" s="75"/>
      <c r="C49" s="96"/>
      <c r="D49" s="75"/>
      <c r="E49" s="96"/>
      <c r="F49" s="75"/>
      <c r="G49" s="96">
        <v>100</v>
      </c>
      <c r="H49" s="104">
        <v>2</v>
      </c>
      <c r="I49" s="73">
        <v>2</v>
      </c>
      <c r="J49" s="104">
        <v>1</v>
      </c>
      <c r="K49" s="73">
        <v>7</v>
      </c>
      <c r="L49" s="104">
        <v>0</v>
      </c>
      <c r="M49" s="73">
        <v>1</v>
      </c>
      <c r="N49" s="104" t="s">
        <v>102</v>
      </c>
      <c r="O49" s="76"/>
      <c r="P49" s="110">
        <v>8232</v>
      </c>
      <c r="Q49" s="110"/>
    </row>
    <row r="50" spans="1:17" ht="16.5">
      <c r="A50" s="96"/>
      <c r="B50" s="75"/>
      <c r="C50" s="96"/>
      <c r="D50" s="75"/>
      <c r="E50" s="96"/>
      <c r="F50" s="75"/>
      <c r="G50" s="96">
        <v>100</v>
      </c>
      <c r="H50" s="104">
        <v>2</v>
      </c>
      <c r="I50" s="73">
        <v>2</v>
      </c>
      <c r="J50" s="104">
        <v>1</v>
      </c>
      <c r="K50" s="73">
        <v>8</v>
      </c>
      <c r="L50" s="104">
        <v>0</v>
      </c>
      <c r="M50" s="73">
        <v>1</v>
      </c>
      <c r="N50" s="104" t="s">
        <v>103</v>
      </c>
      <c r="O50" s="76"/>
      <c r="P50" s="110">
        <v>3816</v>
      </c>
      <c r="Q50" s="110"/>
    </row>
    <row r="51" spans="1:17" ht="16.5">
      <c r="A51" s="96"/>
      <c r="B51" s="75"/>
      <c r="C51" s="96"/>
      <c r="D51" s="75"/>
      <c r="E51" s="96"/>
      <c r="F51" s="75"/>
      <c r="G51" s="96"/>
      <c r="H51" s="104"/>
      <c r="I51" s="73"/>
      <c r="J51" s="104"/>
      <c r="K51" s="73"/>
      <c r="L51" s="104"/>
      <c r="M51" s="73"/>
      <c r="N51" s="104"/>
      <c r="O51" s="76"/>
      <c r="P51" s="110"/>
      <c r="Q51" s="110"/>
    </row>
    <row r="52" spans="1:17" ht="16.5">
      <c r="A52" s="96"/>
      <c r="B52" s="75"/>
      <c r="C52" s="96"/>
      <c r="D52" s="75"/>
      <c r="E52" s="96"/>
      <c r="F52" s="75"/>
      <c r="G52" s="96"/>
      <c r="H52" s="104"/>
      <c r="I52" s="73"/>
      <c r="J52" s="104"/>
      <c r="K52" s="73"/>
      <c r="L52" s="104"/>
      <c r="M52" s="73"/>
      <c r="N52" s="104"/>
      <c r="O52" s="76"/>
      <c r="P52" s="110"/>
      <c r="Q52" s="110"/>
    </row>
    <row r="53" spans="1:17" ht="16.5">
      <c r="A53" s="96"/>
      <c r="B53" s="70" t="s">
        <v>108</v>
      </c>
      <c r="C53" s="97" t="s">
        <v>108</v>
      </c>
      <c r="D53" s="70"/>
      <c r="E53" s="97" t="s">
        <v>107</v>
      </c>
      <c r="F53" s="70" t="s">
        <v>109</v>
      </c>
      <c r="G53" s="96"/>
      <c r="H53" s="103">
        <v>2</v>
      </c>
      <c r="I53" s="72">
        <v>2</v>
      </c>
      <c r="J53" s="103">
        <v>2</v>
      </c>
      <c r="K53" s="72"/>
      <c r="L53" s="103"/>
      <c r="M53" s="72"/>
      <c r="N53" s="103" t="s">
        <v>64</v>
      </c>
      <c r="O53" s="76"/>
      <c r="P53" s="109">
        <f>+P54+P55</f>
        <v>164031.08000000002</v>
      </c>
      <c r="Q53" s="109">
        <f>+Q54+Q55</f>
        <v>156262.26</v>
      </c>
    </row>
    <row r="54" spans="1:17" ht="16.5">
      <c r="A54" s="96"/>
      <c r="B54" s="75"/>
      <c r="C54" s="96"/>
      <c r="D54" s="75"/>
      <c r="E54" s="96"/>
      <c r="F54" s="75"/>
      <c r="G54" s="96">
        <v>100</v>
      </c>
      <c r="H54" s="104">
        <v>2</v>
      </c>
      <c r="I54" s="73">
        <v>2</v>
      </c>
      <c r="J54" s="104">
        <v>2</v>
      </c>
      <c r="K54" s="73">
        <v>1</v>
      </c>
      <c r="L54" s="104">
        <v>0</v>
      </c>
      <c r="M54" s="73">
        <v>1</v>
      </c>
      <c r="N54" s="104" t="s">
        <v>65</v>
      </c>
      <c r="O54" s="76"/>
      <c r="P54" s="110">
        <f>21948+9198.96-3410.14+4507.13</f>
        <v>32243.95</v>
      </c>
      <c r="Q54" s="110">
        <f>21018+4507.13</f>
        <v>25525.13</v>
      </c>
    </row>
    <row r="55" spans="1:17" ht="16.5">
      <c r="A55" s="96"/>
      <c r="B55" s="75"/>
      <c r="C55" s="96"/>
      <c r="D55" s="75"/>
      <c r="E55" s="96"/>
      <c r="F55" s="75"/>
      <c r="G55" s="96"/>
      <c r="H55" s="104">
        <v>2</v>
      </c>
      <c r="I55" s="73">
        <v>2</v>
      </c>
      <c r="J55" s="104">
        <v>2</v>
      </c>
      <c r="K55" s="73">
        <v>2</v>
      </c>
      <c r="L55" s="104">
        <v>0</v>
      </c>
      <c r="M55" s="73">
        <v>1</v>
      </c>
      <c r="N55" s="104" t="s">
        <v>111</v>
      </c>
      <c r="O55" s="76"/>
      <c r="P55" s="110">
        <f>24780+102500+4507.13</f>
        <v>131787.13</v>
      </c>
      <c r="Q55" s="110">
        <f>23730+102500+4507.13</f>
        <v>130737.13</v>
      </c>
    </row>
    <row r="56" spans="1:17" ht="16.5">
      <c r="A56" s="96"/>
      <c r="B56" s="75"/>
      <c r="C56" s="96"/>
      <c r="D56" s="75"/>
      <c r="E56" s="96"/>
      <c r="F56" s="75"/>
      <c r="G56" s="96"/>
      <c r="H56" s="104"/>
      <c r="I56" s="73"/>
      <c r="J56" s="104"/>
      <c r="K56" s="73"/>
      <c r="L56" s="104"/>
      <c r="M56" s="73"/>
      <c r="N56" s="104"/>
      <c r="O56" s="76"/>
      <c r="P56" s="110"/>
      <c r="Q56" s="110"/>
    </row>
    <row r="57" spans="1:17" ht="16.5">
      <c r="A57" s="96"/>
      <c r="B57" s="75"/>
      <c r="C57" s="96"/>
      <c r="D57" s="75"/>
      <c r="E57" s="96"/>
      <c r="F57" s="75"/>
      <c r="G57" s="96"/>
      <c r="H57" s="104"/>
      <c r="I57" s="73"/>
      <c r="J57" s="104"/>
      <c r="K57" s="73"/>
      <c r="L57" s="104"/>
      <c r="M57" s="73"/>
      <c r="N57" s="104"/>
      <c r="O57" s="76"/>
      <c r="P57" s="110"/>
      <c r="Q57" s="110"/>
    </row>
    <row r="58" spans="1:17" ht="16.5">
      <c r="A58" s="96"/>
      <c r="B58" s="75"/>
      <c r="C58" s="96"/>
      <c r="D58" s="75"/>
      <c r="E58" s="96"/>
      <c r="F58" s="75"/>
      <c r="G58" s="96"/>
      <c r="H58" s="103">
        <v>2</v>
      </c>
      <c r="I58" s="72">
        <v>2</v>
      </c>
      <c r="J58" s="103">
        <v>3</v>
      </c>
      <c r="K58" s="72"/>
      <c r="L58" s="103"/>
      <c r="M58" s="72"/>
      <c r="N58" s="103" t="s">
        <v>159</v>
      </c>
      <c r="O58" s="77"/>
      <c r="P58" s="109">
        <f>+P59</f>
        <v>3450</v>
      </c>
      <c r="Q58" s="109">
        <f>+Q59</f>
        <v>3450</v>
      </c>
    </row>
    <row r="59" spans="1:17" ht="16.5">
      <c r="A59" s="96"/>
      <c r="B59" s="75"/>
      <c r="C59" s="96"/>
      <c r="D59" s="75"/>
      <c r="E59" s="96"/>
      <c r="F59" s="75"/>
      <c r="G59" s="96"/>
      <c r="H59" s="104">
        <v>2</v>
      </c>
      <c r="I59" s="73">
        <v>2</v>
      </c>
      <c r="J59" s="104">
        <v>3</v>
      </c>
      <c r="K59" s="73">
        <v>1</v>
      </c>
      <c r="L59" s="104">
        <v>0</v>
      </c>
      <c r="M59" s="73">
        <v>1</v>
      </c>
      <c r="N59" s="104" t="s">
        <v>160</v>
      </c>
      <c r="O59" s="76"/>
      <c r="P59" s="110">
        <f>2880+570</f>
        <v>3450</v>
      </c>
      <c r="Q59" s="110">
        <f>2880+570</f>
        <v>3450</v>
      </c>
    </row>
    <row r="60" spans="1:17" ht="16.5">
      <c r="A60" s="96"/>
      <c r="B60" s="75"/>
      <c r="C60" s="96"/>
      <c r="D60" s="75"/>
      <c r="E60" s="96"/>
      <c r="F60" s="75"/>
      <c r="G60" s="96"/>
      <c r="H60" s="104"/>
      <c r="I60" s="73"/>
      <c r="J60" s="104"/>
      <c r="K60" s="73"/>
      <c r="L60" s="104"/>
      <c r="M60" s="73"/>
      <c r="N60" s="104"/>
      <c r="O60" s="76"/>
      <c r="P60" s="110"/>
      <c r="Q60" s="110"/>
    </row>
    <row r="61" spans="1:17" ht="16.5">
      <c r="A61" s="96"/>
      <c r="B61" s="75"/>
      <c r="C61" s="96"/>
      <c r="D61" s="75"/>
      <c r="E61" s="96"/>
      <c r="F61" s="75"/>
      <c r="G61" s="96"/>
      <c r="H61" s="104"/>
      <c r="I61" s="73"/>
      <c r="J61" s="104"/>
      <c r="K61" s="73"/>
      <c r="L61" s="104"/>
      <c r="M61" s="73"/>
      <c r="N61" s="104"/>
      <c r="O61" s="76"/>
      <c r="P61" s="110"/>
      <c r="Q61" s="110"/>
    </row>
    <row r="62" spans="1:17" ht="16.5">
      <c r="A62" s="96"/>
      <c r="B62" s="75"/>
      <c r="C62" s="96"/>
      <c r="D62" s="75"/>
      <c r="E62" s="96"/>
      <c r="F62" s="75"/>
      <c r="G62" s="96"/>
      <c r="H62" s="103">
        <v>2</v>
      </c>
      <c r="I62" s="72">
        <v>2</v>
      </c>
      <c r="J62" s="103">
        <v>4</v>
      </c>
      <c r="K62" s="72"/>
      <c r="L62" s="103"/>
      <c r="M62" s="72"/>
      <c r="N62" s="103" t="s">
        <v>161</v>
      </c>
      <c r="O62" s="77"/>
      <c r="P62" s="109">
        <f>+P63+P64</f>
        <v>1410</v>
      </c>
      <c r="Q62" s="109">
        <f>+Q63+Q64</f>
        <v>1410</v>
      </c>
    </row>
    <row r="63" spans="1:17" ht="16.5">
      <c r="A63" s="96"/>
      <c r="B63" s="75"/>
      <c r="C63" s="96"/>
      <c r="D63" s="75"/>
      <c r="E63" s="96"/>
      <c r="F63" s="75"/>
      <c r="G63" s="96"/>
      <c r="H63" s="104">
        <v>2</v>
      </c>
      <c r="I63" s="73">
        <v>2</v>
      </c>
      <c r="J63" s="104">
        <v>4</v>
      </c>
      <c r="K63" s="73">
        <v>1</v>
      </c>
      <c r="L63" s="104">
        <v>0</v>
      </c>
      <c r="M63" s="73">
        <v>1</v>
      </c>
      <c r="N63" s="104" t="s">
        <v>162</v>
      </c>
      <c r="O63" s="76"/>
      <c r="P63" s="110">
        <v>250</v>
      </c>
      <c r="Q63" s="110">
        <v>250</v>
      </c>
    </row>
    <row r="64" spans="1:17" ht="16.5">
      <c r="A64" s="96"/>
      <c r="B64" s="75"/>
      <c r="C64" s="96"/>
      <c r="D64" s="75"/>
      <c r="E64" s="96"/>
      <c r="F64" s="75"/>
      <c r="G64" s="96"/>
      <c r="H64" s="104">
        <v>2</v>
      </c>
      <c r="I64" s="73">
        <v>2</v>
      </c>
      <c r="J64" s="104">
        <v>4</v>
      </c>
      <c r="K64" s="73">
        <v>4</v>
      </c>
      <c r="L64" s="104">
        <v>0</v>
      </c>
      <c r="M64" s="73">
        <v>1</v>
      </c>
      <c r="N64" s="104" t="s">
        <v>164</v>
      </c>
      <c r="O64" s="76"/>
      <c r="P64" s="110">
        <v>1160</v>
      </c>
      <c r="Q64" s="110">
        <v>1160</v>
      </c>
    </row>
    <row r="65" spans="1:17" ht="16.5">
      <c r="A65" s="96"/>
      <c r="B65" s="75"/>
      <c r="C65" s="96"/>
      <c r="D65" s="75"/>
      <c r="E65" s="96"/>
      <c r="F65" s="75"/>
      <c r="G65" s="96"/>
      <c r="H65" s="104"/>
      <c r="I65" s="73"/>
      <c r="J65" s="104"/>
      <c r="K65" s="73"/>
      <c r="L65" s="104"/>
      <c r="M65" s="73"/>
      <c r="N65" s="104"/>
      <c r="O65" s="76"/>
      <c r="P65" s="110"/>
      <c r="Q65" s="110"/>
    </row>
    <row r="66" spans="1:17" ht="16.5">
      <c r="A66" s="96"/>
      <c r="B66" s="75"/>
      <c r="C66" s="96"/>
      <c r="D66" s="75"/>
      <c r="E66" s="96"/>
      <c r="F66" s="75"/>
      <c r="G66" s="96"/>
      <c r="H66" s="104"/>
      <c r="I66" s="73"/>
      <c r="J66" s="104"/>
      <c r="K66" s="73"/>
      <c r="L66" s="104"/>
      <c r="M66" s="73"/>
      <c r="N66" s="104"/>
      <c r="O66" s="76"/>
      <c r="P66" s="110"/>
      <c r="Q66" s="110"/>
    </row>
    <row r="67" spans="1:17" ht="16.5">
      <c r="A67" s="96"/>
      <c r="B67" s="75"/>
      <c r="C67" s="96"/>
      <c r="D67" s="75"/>
      <c r="E67" s="96"/>
      <c r="F67" s="75"/>
      <c r="G67" s="96"/>
      <c r="H67" s="103">
        <v>2</v>
      </c>
      <c r="I67" s="72">
        <v>2</v>
      </c>
      <c r="J67" s="103">
        <v>5</v>
      </c>
      <c r="K67" s="72"/>
      <c r="L67" s="103"/>
      <c r="M67" s="72"/>
      <c r="N67" s="103" t="s">
        <v>165</v>
      </c>
      <c r="O67" s="77"/>
      <c r="P67" s="109">
        <f>+P68</f>
        <v>19000</v>
      </c>
      <c r="Q67" s="109">
        <f>+Q68</f>
        <v>19000</v>
      </c>
    </row>
    <row r="68" spans="1:17" ht="16.5">
      <c r="A68" s="96"/>
      <c r="B68" s="75"/>
      <c r="C68" s="96"/>
      <c r="D68" s="75"/>
      <c r="E68" s="96"/>
      <c r="F68" s="75"/>
      <c r="G68" s="96"/>
      <c r="H68" s="104">
        <v>2</v>
      </c>
      <c r="I68" s="73">
        <v>2</v>
      </c>
      <c r="J68" s="104">
        <v>5</v>
      </c>
      <c r="K68" s="73">
        <v>8</v>
      </c>
      <c r="L68" s="104">
        <v>0</v>
      </c>
      <c r="M68" s="73">
        <v>1</v>
      </c>
      <c r="N68" s="104" t="s">
        <v>166</v>
      </c>
      <c r="O68" s="76"/>
      <c r="P68" s="110">
        <v>19000</v>
      </c>
      <c r="Q68" s="110">
        <v>19000</v>
      </c>
    </row>
    <row r="69" spans="1:17" ht="16.5">
      <c r="A69" s="96"/>
      <c r="B69" s="75"/>
      <c r="C69" s="96"/>
      <c r="D69" s="75"/>
      <c r="E69" s="96"/>
      <c r="F69" s="75"/>
      <c r="G69" s="96"/>
      <c r="H69" s="104"/>
      <c r="I69" s="73"/>
      <c r="J69" s="104"/>
      <c r="K69" s="73"/>
      <c r="L69" s="104"/>
      <c r="M69" s="73"/>
      <c r="N69" s="104"/>
      <c r="O69" s="76"/>
      <c r="P69" s="110"/>
      <c r="Q69" s="110"/>
    </row>
    <row r="70" spans="1:17" ht="16.5">
      <c r="A70" s="96"/>
      <c r="B70" s="75"/>
      <c r="C70" s="96"/>
      <c r="D70" s="75"/>
      <c r="E70" s="96"/>
      <c r="F70" s="75"/>
      <c r="G70" s="96"/>
      <c r="H70" s="104"/>
      <c r="I70" s="73"/>
      <c r="J70" s="104"/>
      <c r="K70" s="73"/>
      <c r="L70" s="104"/>
      <c r="M70" s="73"/>
      <c r="N70" s="104"/>
      <c r="O70" s="76"/>
      <c r="P70" s="110"/>
      <c r="Q70" s="110"/>
    </row>
    <row r="71" spans="1:17" ht="16.5">
      <c r="A71" s="96"/>
      <c r="B71" s="70" t="s">
        <v>108</v>
      </c>
      <c r="C71" s="97" t="s">
        <v>108</v>
      </c>
      <c r="D71" s="70"/>
      <c r="E71" s="97" t="s">
        <v>107</v>
      </c>
      <c r="F71" s="70" t="s">
        <v>109</v>
      </c>
      <c r="G71" s="96"/>
      <c r="H71" s="103">
        <v>2</v>
      </c>
      <c r="I71" s="72">
        <v>2</v>
      </c>
      <c r="J71" s="103">
        <v>6</v>
      </c>
      <c r="K71" s="72"/>
      <c r="L71" s="103"/>
      <c r="M71" s="72"/>
      <c r="N71" s="103" t="s">
        <v>92</v>
      </c>
      <c r="O71" s="76"/>
      <c r="P71" s="109">
        <f>+P72+P73</f>
        <v>288268.82999999996</v>
      </c>
      <c r="Q71" s="109">
        <f>+Q72+Q73</f>
        <v>62598.53</v>
      </c>
    </row>
    <row r="72" spans="1:17" ht="16.5">
      <c r="A72" s="96"/>
      <c r="B72" s="75"/>
      <c r="C72" s="96"/>
      <c r="D72" s="75"/>
      <c r="E72" s="96"/>
      <c r="F72" s="75"/>
      <c r="G72" s="96">
        <v>100</v>
      </c>
      <c r="H72" s="104">
        <v>2</v>
      </c>
      <c r="I72" s="73">
        <v>2</v>
      </c>
      <c r="J72" s="104">
        <v>6</v>
      </c>
      <c r="K72" s="73">
        <v>2</v>
      </c>
      <c r="L72" s="104">
        <v>0</v>
      </c>
      <c r="M72" s="73">
        <v>1</v>
      </c>
      <c r="N72" s="104" t="s">
        <v>94</v>
      </c>
      <c r="O72" s="76"/>
      <c r="P72" s="110">
        <v>22274.91</v>
      </c>
      <c r="Q72" s="110">
        <v>22274.91</v>
      </c>
    </row>
    <row r="73" spans="1:17" ht="16.5">
      <c r="A73" s="96"/>
      <c r="B73" s="75"/>
      <c r="C73" s="96"/>
      <c r="D73" s="75"/>
      <c r="E73" s="96"/>
      <c r="F73" s="75"/>
      <c r="G73" s="96">
        <v>100</v>
      </c>
      <c r="H73" s="104">
        <v>2</v>
      </c>
      <c r="I73" s="73">
        <v>2</v>
      </c>
      <c r="J73" s="104">
        <v>6</v>
      </c>
      <c r="K73" s="73">
        <v>3</v>
      </c>
      <c r="L73" s="104">
        <v>0</v>
      </c>
      <c r="M73" s="73">
        <v>1</v>
      </c>
      <c r="N73" s="104" t="s">
        <v>93</v>
      </c>
      <c r="O73" s="76"/>
      <c r="P73" s="110">
        <f>7773.3+31665.11+2638.76+223916.75</f>
        <v>265993.92</v>
      </c>
      <c r="Q73" s="110">
        <f>7384.63+30300.23+2638.76</f>
        <v>40323.62</v>
      </c>
    </row>
    <row r="74" spans="1:17" ht="16.5">
      <c r="A74" s="96"/>
      <c r="B74" s="75"/>
      <c r="C74" s="96"/>
      <c r="D74" s="75"/>
      <c r="E74" s="96"/>
      <c r="F74" s="75"/>
      <c r="G74" s="96"/>
      <c r="H74" s="104"/>
      <c r="I74" s="73"/>
      <c r="J74" s="104"/>
      <c r="K74" s="73"/>
      <c r="L74" s="104"/>
      <c r="M74" s="73"/>
      <c r="N74" s="104"/>
      <c r="O74" s="76"/>
      <c r="P74" s="110"/>
      <c r="Q74" s="110"/>
    </row>
    <row r="75" spans="1:17" ht="16.5">
      <c r="A75" s="96"/>
      <c r="B75" s="75"/>
      <c r="C75" s="96"/>
      <c r="D75" s="75"/>
      <c r="E75" s="96"/>
      <c r="F75" s="75"/>
      <c r="G75" s="96"/>
      <c r="H75" s="104"/>
      <c r="I75" s="73"/>
      <c r="J75" s="104"/>
      <c r="K75" s="73"/>
      <c r="L75" s="104"/>
      <c r="M75" s="73"/>
      <c r="N75" s="104"/>
      <c r="O75" s="76"/>
      <c r="P75" s="110"/>
      <c r="Q75" s="110"/>
    </row>
    <row r="76" spans="1:17" ht="33">
      <c r="A76" s="96"/>
      <c r="B76" s="75"/>
      <c r="C76" s="96"/>
      <c r="D76" s="75"/>
      <c r="E76" s="96"/>
      <c r="F76" s="75"/>
      <c r="G76" s="96"/>
      <c r="H76" s="103">
        <v>2</v>
      </c>
      <c r="I76" s="72">
        <v>2</v>
      </c>
      <c r="J76" s="103">
        <v>7</v>
      </c>
      <c r="K76" s="72"/>
      <c r="L76" s="103"/>
      <c r="M76" s="72"/>
      <c r="N76" s="182" t="s">
        <v>167</v>
      </c>
      <c r="O76" s="77"/>
      <c r="P76" s="109">
        <f>+P77</f>
        <v>9758.130000000001</v>
      </c>
      <c r="Q76" s="109">
        <f>+Q77</f>
        <v>9758.130000000001</v>
      </c>
    </row>
    <row r="77" spans="1:17" ht="16.5">
      <c r="A77" s="96"/>
      <c r="B77" s="75"/>
      <c r="C77" s="96"/>
      <c r="D77" s="75"/>
      <c r="E77" s="96"/>
      <c r="F77" s="75"/>
      <c r="G77" s="96">
        <v>9995</v>
      </c>
      <c r="H77" s="104">
        <v>2</v>
      </c>
      <c r="I77" s="73">
        <v>2</v>
      </c>
      <c r="J77" s="104">
        <v>7</v>
      </c>
      <c r="K77" s="73">
        <v>2</v>
      </c>
      <c r="L77" s="104">
        <v>0</v>
      </c>
      <c r="M77" s="73">
        <v>6</v>
      </c>
      <c r="N77" s="104" t="s">
        <v>168</v>
      </c>
      <c r="O77" s="76"/>
      <c r="P77" s="110">
        <f>5251+4507.13</f>
        <v>9758.130000000001</v>
      </c>
      <c r="Q77" s="110">
        <f>5251+4507.13</f>
        <v>9758.130000000001</v>
      </c>
    </row>
    <row r="78" spans="1:17" ht="16.5">
      <c r="A78" s="96"/>
      <c r="B78" s="75"/>
      <c r="C78" s="96"/>
      <c r="D78" s="75"/>
      <c r="E78" s="96"/>
      <c r="F78" s="75"/>
      <c r="G78" s="96"/>
      <c r="H78" s="104"/>
      <c r="I78" s="73"/>
      <c r="J78" s="104"/>
      <c r="K78" s="73"/>
      <c r="L78" s="104"/>
      <c r="M78" s="73"/>
      <c r="N78" s="104"/>
      <c r="O78" s="76"/>
      <c r="P78" s="110"/>
      <c r="Q78" s="110"/>
    </row>
    <row r="79" spans="1:17" ht="16.5">
      <c r="A79" s="96"/>
      <c r="B79" s="75"/>
      <c r="C79" s="96"/>
      <c r="D79" s="75"/>
      <c r="E79" s="96"/>
      <c r="F79" s="75"/>
      <c r="G79" s="96"/>
      <c r="H79" s="104"/>
      <c r="I79" s="73"/>
      <c r="J79" s="104"/>
      <c r="K79" s="73"/>
      <c r="L79" s="104"/>
      <c r="M79" s="73"/>
      <c r="N79" s="144"/>
      <c r="O79" s="76"/>
      <c r="P79" s="110"/>
      <c r="Q79" s="110"/>
    </row>
    <row r="80" spans="1:17" ht="16.5">
      <c r="A80" s="96"/>
      <c r="B80" s="70" t="s">
        <v>108</v>
      </c>
      <c r="C80" s="97" t="s">
        <v>108</v>
      </c>
      <c r="D80" s="70"/>
      <c r="E80" s="97" t="s">
        <v>107</v>
      </c>
      <c r="F80" s="70" t="s">
        <v>109</v>
      </c>
      <c r="G80" s="96"/>
      <c r="H80" s="103">
        <v>2</v>
      </c>
      <c r="I80" s="72">
        <v>2</v>
      </c>
      <c r="J80" s="103">
        <v>8</v>
      </c>
      <c r="K80" s="72"/>
      <c r="L80" s="103"/>
      <c r="M80" s="72"/>
      <c r="N80" s="182" t="s">
        <v>82</v>
      </c>
      <c r="O80" s="76"/>
      <c r="P80" s="109">
        <f>+P81+P82+P83+P84+P85</f>
        <v>81712.51000000001</v>
      </c>
      <c r="Q80" s="109">
        <f>+Q81+Q82+Q83+Q84+Q85</f>
        <v>79782.51000000001</v>
      </c>
    </row>
    <row r="81" spans="1:17" ht="16.5">
      <c r="A81" s="96"/>
      <c r="B81" s="70"/>
      <c r="C81" s="97"/>
      <c r="D81" s="70"/>
      <c r="E81" s="97"/>
      <c r="F81" s="70"/>
      <c r="G81" s="96">
        <v>9995</v>
      </c>
      <c r="H81" s="104">
        <v>2</v>
      </c>
      <c r="I81" s="73">
        <v>2</v>
      </c>
      <c r="J81" s="104">
        <v>8</v>
      </c>
      <c r="K81" s="73">
        <v>2</v>
      </c>
      <c r="L81" s="104">
        <v>0</v>
      </c>
      <c r="M81" s="73">
        <v>1</v>
      </c>
      <c r="N81" s="144" t="s">
        <v>120</v>
      </c>
      <c r="O81" s="76"/>
      <c r="P81" s="110">
        <v>3960.87</v>
      </c>
      <c r="Q81" s="110">
        <v>3960.87</v>
      </c>
    </row>
    <row r="82" spans="1:17" ht="16.5">
      <c r="A82" s="96"/>
      <c r="B82" s="75"/>
      <c r="C82" s="96"/>
      <c r="D82" s="75"/>
      <c r="E82" s="96"/>
      <c r="F82" s="75"/>
      <c r="G82" s="96">
        <v>9995</v>
      </c>
      <c r="H82" s="104">
        <v>2</v>
      </c>
      <c r="I82" s="73">
        <v>2</v>
      </c>
      <c r="J82" s="104">
        <v>8</v>
      </c>
      <c r="K82" s="73">
        <v>4</v>
      </c>
      <c r="L82" s="104">
        <v>0</v>
      </c>
      <c r="M82" s="73">
        <v>1</v>
      </c>
      <c r="N82" s="144" t="s">
        <v>112</v>
      </c>
      <c r="O82" s="76"/>
      <c r="P82" s="110">
        <v>850</v>
      </c>
      <c r="Q82" s="110">
        <v>850</v>
      </c>
    </row>
    <row r="83" spans="1:17" ht="16.5">
      <c r="A83" s="96"/>
      <c r="B83" s="75"/>
      <c r="C83" s="96"/>
      <c r="D83" s="75"/>
      <c r="E83" s="96"/>
      <c r="F83" s="75"/>
      <c r="G83" s="96">
        <v>9995</v>
      </c>
      <c r="H83" s="104">
        <v>2</v>
      </c>
      <c r="I83" s="73">
        <v>2</v>
      </c>
      <c r="J83" s="104">
        <v>8</v>
      </c>
      <c r="K83" s="73">
        <v>6</v>
      </c>
      <c r="L83" s="104">
        <v>0</v>
      </c>
      <c r="M83" s="73">
        <v>1</v>
      </c>
      <c r="N83" s="144" t="s">
        <v>124</v>
      </c>
      <c r="O83" s="76"/>
      <c r="P83" s="110">
        <v>6301.64</v>
      </c>
      <c r="Q83" s="110">
        <v>6301.64</v>
      </c>
    </row>
    <row r="84" spans="1:17" ht="16.5">
      <c r="A84" s="96"/>
      <c r="B84" s="75"/>
      <c r="C84" s="96"/>
      <c r="D84" s="75"/>
      <c r="E84" s="96"/>
      <c r="F84" s="75"/>
      <c r="G84" s="96"/>
      <c r="H84" s="104">
        <v>2</v>
      </c>
      <c r="I84" s="73">
        <v>2</v>
      </c>
      <c r="J84" s="104">
        <v>8</v>
      </c>
      <c r="K84" s="73">
        <v>6</v>
      </c>
      <c r="L84" s="104">
        <v>0</v>
      </c>
      <c r="M84" s="73">
        <v>2</v>
      </c>
      <c r="N84" s="144" t="s">
        <v>187</v>
      </c>
      <c r="O84" s="76"/>
      <c r="P84" s="110">
        <v>15000</v>
      </c>
      <c r="Q84" s="110">
        <v>15000</v>
      </c>
    </row>
    <row r="85" spans="1:17" ht="17.25" thickBot="1">
      <c r="A85" s="101"/>
      <c r="B85" s="102"/>
      <c r="C85" s="101"/>
      <c r="D85" s="102"/>
      <c r="E85" s="101"/>
      <c r="F85" s="102"/>
      <c r="G85" s="101">
        <v>9995</v>
      </c>
      <c r="H85" s="105">
        <v>2</v>
      </c>
      <c r="I85" s="74">
        <v>2</v>
      </c>
      <c r="J85" s="105">
        <v>8</v>
      </c>
      <c r="K85" s="74">
        <v>7</v>
      </c>
      <c r="L85" s="105">
        <v>0</v>
      </c>
      <c r="M85" s="74">
        <v>6</v>
      </c>
      <c r="N85" s="105" t="s">
        <v>83</v>
      </c>
      <c r="O85" s="107"/>
      <c r="P85" s="111">
        <f>7080+2500+46020</f>
        <v>55600</v>
      </c>
      <c r="Q85" s="111">
        <f>5400+2250+46020</f>
        <v>53670</v>
      </c>
    </row>
    <row r="86" spans="1:17" ht="16.5">
      <c r="A86" s="75"/>
      <c r="B86" s="75"/>
      <c r="C86" s="75"/>
      <c r="D86" s="75"/>
      <c r="E86" s="75"/>
      <c r="F86" s="75"/>
      <c r="G86" s="75"/>
      <c r="H86" s="73"/>
      <c r="I86" s="73"/>
      <c r="J86" s="73"/>
      <c r="K86" s="73"/>
      <c r="L86" s="73"/>
      <c r="M86" s="73"/>
      <c r="N86" s="73"/>
      <c r="O86" s="76"/>
      <c r="P86" s="76"/>
      <c r="Q86" s="76"/>
    </row>
    <row r="87" spans="1:17" ht="16.5">
      <c r="A87" s="75"/>
      <c r="B87" s="75"/>
      <c r="C87" s="75"/>
      <c r="D87" s="75"/>
      <c r="E87" s="75"/>
      <c r="F87" s="75"/>
      <c r="G87" s="75"/>
      <c r="H87" s="73"/>
      <c r="I87" s="73"/>
      <c r="J87" s="73"/>
      <c r="K87" s="73"/>
      <c r="L87" s="73"/>
      <c r="M87" s="73"/>
      <c r="N87" s="73"/>
      <c r="O87" s="76"/>
      <c r="P87" s="76"/>
      <c r="Q87" s="76"/>
    </row>
    <row r="88" spans="1:17" ht="16.5">
      <c r="A88" s="75"/>
      <c r="B88" s="75"/>
      <c r="C88" s="75"/>
      <c r="D88" s="75"/>
      <c r="E88" s="75"/>
      <c r="F88" s="75"/>
      <c r="G88" s="75"/>
      <c r="H88" s="73"/>
      <c r="I88" s="73"/>
      <c r="J88" s="73"/>
      <c r="K88" s="73"/>
      <c r="L88" s="73"/>
      <c r="M88" s="73"/>
      <c r="N88" s="73"/>
      <c r="O88" s="76"/>
      <c r="P88" s="76"/>
      <c r="Q88" s="76"/>
    </row>
    <row r="89" spans="1:17" ht="16.5">
      <c r="A89" s="75"/>
      <c r="B89" s="75"/>
      <c r="C89" s="75"/>
      <c r="D89" s="75"/>
      <c r="E89" s="75"/>
      <c r="F89" s="75"/>
      <c r="G89" s="75"/>
      <c r="H89" s="73"/>
      <c r="I89" s="73"/>
      <c r="J89" s="73"/>
      <c r="K89" s="73"/>
      <c r="L89" s="73"/>
      <c r="M89" s="73"/>
      <c r="N89" s="73"/>
      <c r="O89" s="76"/>
      <c r="P89" s="76"/>
      <c r="Q89" s="76"/>
    </row>
    <row r="90" spans="1:17" ht="16.5">
      <c r="A90" s="75"/>
      <c r="B90" s="75"/>
      <c r="C90" s="75"/>
      <c r="D90" s="75"/>
      <c r="E90" s="75"/>
      <c r="F90" s="75"/>
      <c r="G90" s="75"/>
      <c r="H90" s="73"/>
      <c r="I90" s="73"/>
      <c r="J90" s="73"/>
      <c r="K90" s="73"/>
      <c r="L90" s="73"/>
      <c r="M90" s="73"/>
      <c r="N90" s="73"/>
      <c r="O90" s="76"/>
      <c r="P90" s="76"/>
      <c r="Q90" s="76"/>
    </row>
    <row r="91" spans="1:17" ht="16.5">
      <c r="A91" s="75"/>
      <c r="B91" s="75"/>
      <c r="C91" s="75"/>
      <c r="D91" s="75"/>
      <c r="E91" s="75"/>
      <c r="F91" s="75"/>
      <c r="G91" s="75"/>
      <c r="H91" s="73"/>
      <c r="I91" s="73"/>
      <c r="J91" s="73"/>
      <c r="K91" s="73"/>
      <c r="L91" s="73"/>
      <c r="M91" s="73"/>
      <c r="N91" s="73"/>
      <c r="O91" s="76"/>
      <c r="P91" s="76"/>
      <c r="Q91" s="76"/>
    </row>
    <row r="92" spans="1:17" ht="17.25" thickBot="1">
      <c r="A92" s="75"/>
      <c r="B92" s="75"/>
      <c r="C92" s="75"/>
      <c r="D92" s="75"/>
      <c r="E92" s="75"/>
      <c r="F92" s="75"/>
      <c r="G92" s="75"/>
      <c r="H92" s="73"/>
      <c r="I92" s="73"/>
      <c r="J92" s="73"/>
      <c r="K92" s="73"/>
      <c r="L92" s="73"/>
      <c r="M92" s="73"/>
      <c r="N92" s="73"/>
      <c r="O92" s="76"/>
      <c r="P92" s="76"/>
      <c r="Q92" s="76"/>
    </row>
    <row r="93" spans="1:17" ht="16.5">
      <c r="A93" s="184"/>
      <c r="B93" s="71" t="s">
        <v>108</v>
      </c>
      <c r="C93" s="100" t="s">
        <v>108</v>
      </c>
      <c r="D93" s="71"/>
      <c r="E93" s="100" t="s">
        <v>107</v>
      </c>
      <c r="F93" s="71" t="s">
        <v>109</v>
      </c>
      <c r="G93" s="184"/>
      <c r="H93" s="185">
        <v>2</v>
      </c>
      <c r="I93" s="186">
        <v>3</v>
      </c>
      <c r="J93" s="185"/>
      <c r="K93" s="186"/>
      <c r="L93" s="185"/>
      <c r="M93" s="186"/>
      <c r="N93" s="185" t="s">
        <v>70</v>
      </c>
      <c r="O93" s="162">
        <f>+P93-Q93</f>
        <v>314903.1799999997</v>
      </c>
      <c r="P93" s="163">
        <f>+P96+P101+P105+P110+P114+P120+P128+P136</f>
        <v>1112645.0799999998</v>
      </c>
      <c r="Q93" s="163">
        <f>+Q96+Q101+Q105+Q110+Q114+Q120+Q128+Q136</f>
        <v>797741.9000000001</v>
      </c>
    </row>
    <row r="94" spans="1:17" ht="16.5">
      <c r="A94" s="96"/>
      <c r="B94" s="75"/>
      <c r="C94" s="96"/>
      <c r="D94" s="75"/>
      <c r="E94" s="96"/>
      <c r="F94" s="75"/>
      <c r="G94" s="96"/>
      <c r="H94" s="103"/>
      <c r="I94" s="72"/>
      <c r="J94" s="103"/>
      <c r="K94" s="72"/>
      <c r="L94" s="103"/>
      <c r="M94" s="72"/>
      <c r="N94" s="103"/>
      <c r="O94" s="77"/>
      <c r="P94" s="109"/>
      <c r="Q94" s="109"/>
    </row>
    <row r="95" spans="1:17" ht="16.5">
      <c r="A95" s="96"/>
      <c r="B95" s="75"/>
      <c r="C95" s="96"/>
      <c r="D95" s="75"/>
      <c r="E95" s="96"/>
      <c r="F95" s="75"/>
      <c r="G95" s="96"/>
      <c r="H95" s="103"/>
      <c r="I95" s="72"/>
      <c r="J95" s="103"/>
      <c r="K95" s="72"/>
      <c r="L95" s="103"/>
      <c r="M95" s="72"/>
      <c r="N95" s="103"/>
      <c r="O95" s="76"/>
      <c r="P95" s="110"/>
      <c r="Q95" s="110"/>
    </row>
    <row r="96" spans="1:17" ht="16.5">
      <c r="A96" s="96"/>
      <c r="B96" s="70" t="s">
        <v>108</v>
      </c>
      <c r="C96" s="97" t="s">
        <v>108</v>
      </c>
      <c r="D96" s="70"/>
      <c r="E96" s="97" t="s">
        <v>107</v>
      </c>
      <c r="F96" s="70" t="s">
        <v>109</v>
      </c>
      <c r="G96" s="96"/>
      <c r="H96" s="103">
        <v>2</v>
      </c>
      <c r="I96" s="72">
        <v>3</v>
      </c>
      <c r="J96" s="103">
        <v>1</v>
      </c>
      <c r="K96" s="72"/>
      <c r="L96" s="103"/>
      <c r="M96" s="72"/>
      <c r="N96" s="103" t="s">
        <v>71</v>
      </c>
      <c r="O96" s="76"/>
      <c r="P96" s="109">
        <f>+P97+P98</f>
        <v>405610.68</v>
      </c>
      <c r="Q96" s="109">
        <f>+Q97+Q98</f>
        <v>355110.27</v>
      </c>
    </row>
    <row r="97" spans="1:17" ht="16.5">
      <c r="A97" s="96"/>
      <c r="B97" s="75"/>
      <c r="C97" s="96"/>
      <c r="D97" s="75"/>
      <c r="E97" s="96"/>
      <c r="F97" s="75"/>
      <c r="G97" s="96">
        <v>9995</v>
      </c>
      <c r="H97" s="104">
        <v>2</v>
      </c>
      <c r="I97" s="73">
        <v>3</v>
      </c>
      <c r="J97" s="104">
        <v>1</v>
      </c>
      <c r="K97" s="73">
        <v>1</v>
      </c>
      <c r="L97" s="104">
        <v>0</v>
      </c>
      <c r="M97" s="73">
        <v>1</v>
      </c>
      <c r="N97" s="104" t="s">
        <v>72</v>
      </c>
      <c r="O97" s="76"/>
      <c r="P97" s="110">
        <f>18514.01+3084.29+454.96+91038.91+122853.52+130449+37969-3410.14+4507.13</f>
        <v>405460.68</v>
      </c>
      <c r="Q97" s="110">
        <f>17729.52+2953.6+454.96+86830.32+117563.24+124921.5+4507.13</f>
        <v>354960.27</v>
      </c>
    </row>
    <row r="98" spans="1:17" ht="16.5">
      <c r="A98" s="96"/>
      <c r="B98" s="75"/>
      <c r="C98" s="96"/>
      <c r="D98" s="75"/>
      <c r="E98" s="96"/>
      <c r="F98" s="75"/>
      <c r="G98" s="96"/>
      <c r="H98" s="104">
        <v>2</v>
      </c>
      <c r="I98" s="73">
        <v>3</v>
      </c>
      <c r="J98" s="104">
        <v>1</v>
      </c>
      <c r="K98" s="73">
        <v>4</v>
      </c>
      <c r="L98" s="104">
        <v>0</v>
      </c>
      <c r="M98" s="73">
        <v>1</v>
      </c>
      <c r="N98" s="104" t="s">
        <v>169</v>
      </c>
      <c r="O98" s="76"/>
      <c r="P98" s="110">
        <v>150</v>
      </c>
      <c r="Q98" s="110">
        <v>150</v>
      </c>
    </row>
    <row r="99" spans="1:17" ht="16.5">
      <c r="A99" s="96"/>
      <c r="B99" s="75"/>
      <c r="C99" s="96"/>
      <c r="D99" s="75"/>
      <c r="E99" s="96"/>
      <c r="F99" s="75"/>
      <c r="G99" s="96"/>
      <c r="H99" s="104"/>
      <c r="I99" s="73"/>
      <c r="J99" s="104"/>
      <c r="K99" s="73"/>
      <c r="L99" s="104"/>
      <c r="M99" s="73"/>
      <c r="N99" s="104"/>
      <c r="O99" s="76"/>
      <c r="P99" s="110"/>
      <c r="Q99" s="110"/>
    </row>
    <row r="100" spans="1:17" ht="16.5">
      <c r="A100" s="96"/>
      <c r="B100" s="75"/>
      <c r="C100" s="96"/>
      <c r="D100" s="75"/>
      <c r="E100" s="96"/>
      <c r="F100" s="75"/>
      <c r="G100" s="96"/>
      <c r="H100" s="104"/>
      <c r="I100" s="73"/>
      <c r="J100" s="104"/>
      <c r="K100" s="73"/>
      <c r="L100" s="104"/>
      <c r="M100" s="73"/>
      <c r="N100" s="104"/>
      <c r="O100" s="76"/>
      <c r="P100" s="110"/>
      <c r="Q100" s="110"/>
    </row>
    <row r="101" spans="1:17" ht="16.5">
      <c r="A101" s="96"/>
      <c r="B101" s="75"/>
      <c r="C101" s="96"/>
      <c r="D101" s="75"/>
      <c r="E101" s="96"/>
      <c r="F101" s="75"/>
      <c r="G101" s="96"/>
      <c r="H101" s="103">
        <v>2</v>
      </c>
      <c r="I101" s="72">
        <v>3</v>
      </c>
      <c r="J101" s="103">
        <v>2</v>
      </c>
      <c r="K101" s="72"/>
      <c r="L101" s="103"/>
      <c r="M101" s="72"/>
      <c r="N101" s="103" t="s">
        <v>113</v>
      </c>
      <c r="O101" s="76"/>
      <c r="P101" s="109">
        <f>+P102</f>
        <v>110</v>
      </c>
      <c r="Q101" s="109">
        <f>+Q102</f>
        <v>110</v>
      </c>
    </row>
    <row r="102" spans="1:17" ht="16.5">
      <c r="A102" s="96"/>
      <c r="B102" s="75"/>
      <c r="C102" s="96"/>
      <c r="D102" s="75"/>
      <c r="E102" s="96"/>
      <c r="F102" s="75"/>
      <c r="G102" s="96">
        <v>9995</v>
      </c>
      <c r="H102" s="104">
        <v>2</v>
      </c>
      <c r="I102" s="73">
        <v>3</v>
      </c>
      <c r="J102" s="104">
        <v>2</v>
      </c>
      <c r="K102" s="73">
        <v>1</v>
      </c>
      <c r="L102" s="104">
        <v>0</v>
      </c>
      <c r="M102" s="73">
        <v>1</v>
      </c>
      <c r="N102" s="104" t="s">
        <v>127</v>
      </c>
      <c r="O102" s="76"/>
      <c r="P102" s="110">
        <v>110</v>
      </c>
      <c r="Q102" s="110">
        <v>110</v>
      </c>
    </row>
    <row r="103" spans="1:17" ht="16.5">
      <c r="A103" s="96"/>
      <c r="B103" s="75"/>
      <c r="C103" s="96"/>
      <c r="D103" s="75"/>
      <c r="E103" s="96"/>
      <c r="F103" s="75"/>
      <c r="G103" s="96"/>
      <c r="H103" s="104"/>
      <c r="I103" s="73"/>
      <c r="J103" s="104"/>
      <c r="K103" s="73"/>
      <c r="L103" s="104"/>
      <c r="M103" s="73"/>
      <c r="N103" s="104"/>
      <c r="O103" s="76"/>
      <c r="P103" s="110"/>
      <c r="Q103" s="110"/>
    </row>
    <row r="104" spans="1:17" ht="16.5">
      <c r="A104" s="96"/>
      <c r="B104" s="75"/>
      <c r="C104" s="96"/>
      <c r="D104" s="75"/>
      <c r="E104" s="96"/>
      <c r="F104" s="75"/>
      <c r="G104" s="96"/>
      <c r="H104" s="104"/>
      <c r="I104" s="73"/>
      <c r="J104" s="104"/>
      <c r="K104" s="73"/>
      <c r="L104" s="104"/>
      <c r="M104" s="73"/>
      <c r="N104" s="104"/>
      <c r="O104" s="76"/>
      <c r="P104" s="110"/>
      <c r="Q104" s="110"/>
    </row>
    <row r="105" spans="1:17" ht="16.5">
      <c r="A105" s="96"/>
      <c r="B105" s="70" t="s">
        <v>108</v>
      </c>
      <c r="C105" s="97" t="s">
        <v>108</v>
      </c>
      <c r="D105" s="70"/>
      <c r="E105" s="97" t="s">
        <v>107</v>
      </c>
      <c r="F105" s="70" t="s">
        <v>109</v>
      </c>
      <c r="G105" s="96"/>
      <c r="H105" s="103">
        <v>2</v>
      </c>
      <c r="I105" s="72">
        <v>3</v>
      </c>
      <c r="J105" s="103">
        <v>3</v>
      </c>
      <c r="K105" s="72"/>
      <c r="L105" s="103"/>
      <c r="M105" s="72"/>
      <c r="N105" s="103" t="s">
        <v>73</v>
      </c>
      <c r="O105" s="76"/>
      <c r="P105" s="109">
        <f>+P106+P107</f>
        <v>182275.23999999996</v>
      </c>
      <c r="Q105" s="109">
        <f>+Q106+Q107</f>
        <v>169538.66</v>
      </c>
    </row>
    <row r="106" spans="1:17" ht="16.5">
      <c r="A106" s="96"/>
      <c r="B106" s="75"/>
      <c r="C106" s="96"/>
      <c r="D106" s="75"/>
      <c r="E106" s="96"/>
      <c r="F106" s="75"/>
      <c r="G106" s="96">
        <v>9995</v>
      </c>
      <c r="H106" s="104">
        <v>2</v>
      </c>
      <c r="I106" s="73">
        <v>3</v>
      </c>
      <c r="J106" s="104">
        <v>3</v>
      </c>
      <c r="K106" s="73">
        <v>2</v>
      </c>
      <c r="L106" s="104">
        <v>0</v>
      </c>
      <c r="M106" s="73">
        <v>1</v>
      </c>
      <c r="N106" s="104" t="s">
        <v>84</v>
      </c>
      <c r="O106" s="76"/>
      <c r="P106" s="110">
        <f>1139.01+204+6065.02+164252.09+8684.8-3410.14+4507.13</f>
        <v>181441.90999999997</v>
      </c>
      <c r="Q106" s="110">
        <f>1139.01+204+6065.02+156790.17+4507.13</f>
        <v>168705.33000000002</v>
      </c>
    </row>
    <row r="107" spans="1:17" ht="16.5">
      <c r="A107" s="96"/>
      <c r="B107" s="75"/>
      <c r="C107" s="96"/>
      <c r="D107" s="75"/>
      <c r="E107" s="96"/>
      <c r="F107" s="75"/>
      <c r="G107" s="96">
        <v>9995</v>
      </c>
      <c r="H107" s="104">
        <v>2</v>
      </c>
      <c r="I107" s="73">
        <v>3</v>
      </c>
      <c r="J107" s="104">
        <v>3</v>
      </c>
      <c r="K107" s="73">
        <v>4</v>
      </c>
      <c r="L107" s="104">
        <v>0</v>
      </c>
      <c r="M107" s="73">
        <v>1</v>
      </c>
      <c r="N107" s="104" t="s">
        <v>85</v>
      </c>
      <c r="O107" s="76"/>
      <c r="P107" s="110">
        <v>833.33</v>
      </c>
      <c r="Q107" s="110">
        <v>833.33</v>
      </c>
    </row>
    <row r="108" spans="1:17" ht="16.5">
      <c r="A108" s="96"/>
      <c r="B108" s="75"/>
      <c r="C108" s="96"/>
      <c r="D108" s="75"/>
      <c r="E108" s="96"/>
      <c r="F108" s="75"/>
      <c r="G108" s="96"/>
      <c r="H108" s="104"/>
      <c r="I108" s="73"/>
      <c r="J108" s="104"/>
      <c r="K108" s="73"/>
      <c r="L108" s="104"/>
      <c r="M108" s="73"/>
      <c r="N108" s="104"/>
      <c r="O108" s="76"/>
      <c r="P108" s="110"/>
      <c r="Q108" s="110"/>
    </row>
    <row r="109" spans="1:17" ht="16.5">
      <c r="A109" s="96"/>
      <c r="B109" s="75"/>
      <c r="C109" s="96"/>
      <c r="D109" s="75"/>
      <c r="E109" s="96"/>
      <c r="F109" s="75"/>
      <c r="G109" s="96"/>
      <c r="H109" s="104"/>
      <c r="I109" s="73"/>
      <c r="J109" s="104"/>
      <c r="K109" s="73"/>
      <c r="L109" s="104"/>
      <c r="M109" s="73"/>
      <c r="N109" s="104"/>
      <c r="O109" s="76"/>
      <c r="P109" s="110"/>
      <c r="Q109" s="110"/>
    </row>
    <row r="110" spans="1:17" ht="16.5">
      <c r="A110" s="96"/>
      <c r="B110" s="75"/>
      <c r="C110" s="96"/>
      <c r="D110" s="75"/>
      <c r="E110" s="96"/>
      <c r="F110" s="75"/>
      <c r="G110" s="96"/>
      <c r="H110" s="103">
        <v>2</v>
      </c>
      <c r="I110" s="72">
        <v>3</v>
      </c>
      <c r="J110" s="103">
        <v>4</v>
      </c>
      <c r="K110" s="72"/>
      <c r="L110" s="103"/>
      <c r="M110" s="72"/>
      <c r="N110" s="103" t="s">
        <v>115</v>
      </c>
      <c r="O110" s="76"/>
      <c r="P110" s="109">
        <f>+P111</f>
        <v>5507.47</v>
      </c>
      <c r="Q110" s="109">
        <f>+Q111</f>
        <v>5507.47</v>
      </c>
    </row>
    <row r="111" spans="1:17" ht="16.5">
      <c r="A111" s="96"/>
      <c r="B111" s="75"/>
      <c r="C111" s="96"/>
      <c r="D111" s="75"/>
      <c r="E111" s="96"/>
      <c r="F111" s="75"/>
      <c r="G111" s="96"/>
      <c r="H111" s="104">
        <v>2</v>
      </c>
      <c r="I111" s="73">
        <v>3</v>
      </c>
      <c r="J111" s="104">
        <v>4</v>
      </c>
      <c r="K111" s="73">
        <v>1</v>
      </c>
      <c r="L111" s="104">
        <v>0</v>
      </c>
      <c r="M111" s="73">
        <v>1</v>
      </c>
      <c r="N111" s="104" t="s">
        <v>114</v>
      </c>
      <c r="O111" s="76"/>
      <c r="P111" s="110">
        <f>1000.35+4507.12</f>
        <v>5507.47</v>
      </c>
      <c r="Q111" s="110">
        <f>1000.35+4507.12</f>
        <v>5507.47</v>
      </c>
    </row>
    <row r="112" spans="1:17" ht="16.5">
      <c r="A112" s="96"/>
      <c r="B112" s="75"/>
      <c r="C112" s="96"/>
      <c r="D112" s="75"/>
      <c r="E112" s="96"/>
      <c r="F112" s="75"/>
      <c r="G112" s="96"/>
      <c r="H112" s="104"/>
      <c r="I112" s="73"/>
      <c r="J112" s="104"/>
      <c r="K112" s="73"/>
      <c r="L112" s="104"/>
      <c r="M112" s="73"/>
      <c r="N112" s="104"/>
      <c r="O112" s="76"/>
      <c r="P112" s="110"/>
      <c r="Q112" s="110"/>
    </row>
    <row r="113" spans="1:17" ht="16.5">
      <c r="A113" s="96"/>
      <c r="B113" s="75"/>
      <c r="C113" s="96"/>
      <c r="D113" s="75"/>
      <c r="E113" s="96"/>
      <c r="F113" s="75"/>
      <c r="G113" s="96"/>
      <c r="H113" s="104"/>
      <c r="I113" s="73"/>
      <c r="J113" s="104"/>
      <c r="K113" s="73"/>
      <c r="L113" s="104"/>
      <c r="M113" s="73"/>
      <c r="N113" s="104"/>
      <c r="O113" s="76"/>
      <c r="P113" s="110"/>
      <c r="Q113" s="110"/>
    </row>
    <row r="114" spans="1:17" ht="16.5">
      <c r="A114" s="96"/>
      <c r="B114" s="70" t="s">
        <v>108</v>
      </c>
      <c r="C114" s="97" t="s">
        <v>108</v>
      </c>
      <c r="D114" s="70"/>
      <c r="E114" s="97" t="s">
        <v>107</v>
      </c>
      <c r="F114" s="70" t="s">
        <v>109</v>
      </c>
      <c r="G114" s="96"/>
      <c r="H114" s="103">
        <v>2</v>
      </c>
      <c r="I114" s="72">
        <v>3</v>
      </c>
      <c r="J114" s="103">
        <v>5</v>
      </c>
      <c r="K114" s="72"/>
      <c r="L114" s="103"/>
      <c r="M114" s="72"/>
      <c r="N114" s="103" t="s">
        <v>74</v>
      </c>
      <c r="O114" s="76"/>
      <c r="P114" s="109">
        <f>+P115+P116+P117</f>
        <v>36768.51</v>
      </c>
      <c r="Q114" s="109">
        <f>+Q115+Q116+Q117</f>
        <v>36640.75</v>
      </c>
    </row>
    <row r="115" spans="1:17" ht="16.5">
      <c r="A115" s="96"/>
      <c r="B115" s="70"/>
      <c r="C115" s="97"/>
      <c r="D115" s="70"/>
      <c r="E115" s="97"/>
      <c r="F115" s="70"/>
      <c r="G115" s="96"/>
      <c r="H115" s="104">
        <v>2</v>
      </c>
      <c r="I115" s="73">
        <v>3</v>
      </c>
      <c r="J115" s="104">
        <v>5</v>
      </c>
      <c r="K115" s="73">
        <v>2</v>
      </c>
      <c r="L115" s="104">
        <v>0</v>
      </c>
      <c r="M115" s="73">
        <v>1</v>
      </c>
      <c r="N115" s="104" t="s">
        <v>170</v>
      </c>
      <c r="O115" s="76"/>
      <c r="P115" s="110">
        <v>1000</v>
      </c>
      <c r="Q115" s="110">
        <v>1000</v>
      </c>
    </row>
    <row r="116" spans="1:17" ht="16.5">
      <c r="A116" s="96"/>
      <c r="B116" s="75"/>
      <c r="C116" s="96"/>
      <c r="D116" s="75"/>
      <c r="E116" s="96"/>
      <c r="F116" s="75"/>
      <c r="G116" s="96">
        <v>9995</v>
      </c>
      <c r="H116" s="104">
        <v>2</v>
      </c>
      <c r="I116" s="73">
        <v>3</v>
      </c>
      <c r="J116" s="104">
        <v>5</v>
      </c>
      <c r="K116" s="73">
        <v>4</v>
      </c>
      <c r="L116" s="104">
        <v>0</v>
      </c>
      <c r="M116" s="73">
        <v>1</v>
      </c>
      <c r="N116" s="104" t="s">
        <v>89</v>
      </c>
      <c r="O116" s="76"/>
      <c r="P116" s="110">
        <f>1935.79+393.36</f>
        <v>2329.15</v>
      </c>
      <c r="Q116" s="110">
        <f>1935.79+393.36</f>
        <v>2329.15</v>
      </c>
    </row>
    <row r="117" spans="1:17" ht="16.5">
      <c r="A117" s="96"/>
      <c r="B117" s="75"/>
      <c r="C117" s="96"/>
      <c r="D117" s="75"/>
      <c r="E117" s="96"/>
      <c r="F117" s="75"/>
      <c r="G117" s="96">
        <v>9995</v>
      </c>
      <c r="H117" s="104">
        <v>2</v>
      </c>
      <c r="I117" s="73">
        <v>3</v>
      </c>
      <c r="J117" s="104">
        <v>5</v>
      </c>
      <c r="K117" s="73">
        <v>5</v>
      </c>
      <c r="L117" s="104">
        <v>0</v>
      </c>
      <c r="M117" s="73">
        <v>1</v>
      </c>
      <c r="N117" s="104" t="s">
        <v>75</v>
      </c>
      <c r="O117" s="76"/>
      <c r="P117" s="110">
        <f>1876.23+621.05+30942.08</f>
        <v>33439.36</v>
      </c>
      <c r="Q117" s="110">
        <f>1748.47+621.05+30942.08</f>
        <v>33311.6</v>
      </c>
    </row>
    <row r="118" spans="1:17" ht="16.5">
      <c r="A118" s="96"/>
      <c r="B118" s="75"/>
      <c r="C118" s="96"/>
      <c r="D118" s="75"/>
      <c r="E118" s="96"/>
      <c r="F118" s="75"/>
      <c r="G118" s="96"/>
      <c r="H118" s="104"/>
      <c r="I118" s="73"/>
      <c r="J118" s="104"/>
      <c r="K118" s="73"/>
      <c r="L118" s="104"/>
      <c r="M118" s="73"/>
      <c r="N118" s="104"/>
      <c r="O118" s="76"/>
      <c r="P118" s="110"/>
      <c r="Q118" s="110"/>
    </row>
    <row r="119" spans="1:17" ht="16.5">
      <c r="A119" s="96"/>
      <c r="B119" s="75"/>
      <c r="C119" s="96"/>
      <c r="D119" s="75"/>
      <c r="E119" s="96"/>
      <c r="F119" s="75"/>
      <c r="G119" s="96"/>
      <c r="H119" s="104"/>
      <c r="I119" s="73"/>
      <c r="J119" s="104"/>
      <c r="K119" s="73"/>
      <c r="L119" s="104"/>
      <c r="M119" s="73"/>
      <c r="N119" s="104"/>
      <c r="O119" s="76"/>
      <c r="P119" s="110"/>
      <c r="Q119" s="110"/>
    </row>
    <row r="120" spans="1:17" ht="33">
      <c r="A120" s="96"/>
      <c r="B120" s="70" t="s">
        <v>108</v>
      </c>
      <c r="C120" s="97" t="s">
        <v>108</v>
      </c>
      <c r="D120" s="70"/>
      <c r="E120" s="97" t="s">
        <v>107</v>
      </c>
      <c r="F120" s="70" t="s">
        <v>109</v>
      </c>
      <c r="G120" s="96"/>
      <c r="H120" s="103">
        <v>2</v>
      </c>
      <c r="I120" s="72">
        <v>3</v>
      </c>
      <c r="J120" s="103">
        <v>6</v>
      </c>
      <c r="K120" s="72"/>
      <c r="L120" s="103"/>
      <c r="M120" s="72"/>
      <c r="N120" s="152" t="s">
        <v>76</v>
      </c>
      <c r="O120" s="76"/>
      <c r="P120" s="109">
        <f>+P121+P122+P123+P124+P125</f>
        <v>153772.65</v>
      </c>
      <c r="Q120" s="109">
        <f>+Q121+Q122+Q123+Q124+Q125</f>
        <v>147954.03</v>
      </c>
    </row>
    <row r="121" spans="1:18" ht="16.5">
      <c r="A121" s="96"/>
      <c r="B121" s="70"/>
      <c r="C121" s="97"/>
      <c r="D121" s="70"/>
      <c r="E121" s="97"/>
      <c r="F121" s="70"/>
      <c r="G121" s="114"/>
      <c r="H121" s="104">
        <v>2</v>
      </c>
      <c r="I121" s="73">
        <v>3</v>
      </c>
      <c r="J121" s="104">
        <v>6</v>
      </c>
      <c r="K121" s="73">
        <v>1</v>
      </c>
      <c r="L121" s="104">
        <v>0</v>
      </c>
      <c r="M121" s="73">
        <v>1</v>
      </c>
      <c r="N121" s="104" t="s">
        <v>86</v>
      </c>
      <c r="O121" s="76"/>
      <c r="P121" s="110">
        <v>36680.89</v>
      </c>
      <c r="Q121" s="110">
        <v>36680.89</v>
      </c>
      <c r="R121" s="19"/>
    </row>
    <row r="122" spans="1:17" ht="16.5">
      <c r="A122" s="96"/>
      <c r="B122" s="70"/>
      <c r="C122" s="97"/>
      <c r="D122" s="70"/>
      <c r="E122" s="97"/>
      <c r="F122" s="70"/>
      <c r="G122" s="96"/>
      <c r="H122" s="104">
        <v>2</v>
      </c>
      <c r="I122" s="73">
        <v>3</v>
      </c>
      <c r="J122" s="104">
        <v>6</v>
      </c>
      <c r="K122" s="73">
        <v>2</v>
      </c>
      <c r="L122" s="104">
        <v>0</v>
      </c>
      <c r="M122" s="73">
        <v>3</v>
      </c>
      <c r="N122" s="153" t="s">
        <v>188</v>
      </c>
      <c r="O122" s="76"/>
      <c r="P122" s="110">
        <v>3650</v>
      </c>
      <c r="Q122" s="110">
        <v>3650</v>
      </c>
    </row>
    <row r="123" spans="1:17" ht="16.5">
      <c r="A123" s="96"/>
      <c r="B123" s="75"/>
      <c r="C123" s="96"/>
      <c r="D123" s="75"/>
      <c r="E123" s="96"/>
      <c r="F123" s="75"/>
      <c r="G123" s="96">
        <v>9995</v>
      </c>
      <c r="H123" s="104">
        <v>2</v>
      </c>
      <c r="I123" s="73">
        <v>3</v>
      </c>
      <c r="J123" s="104">
        <v>6</v>
      </c>
      <c r="K123" s="73">
        <v>3</v>
      </c>
      <c r="L123" s="104">
        <v>0</v>
      </c>
      <c r="M123" s="73">
        <v>1</v>
      </c>
      <c r="N123" s="104" t="s">
        <v>86</v>
      </c>
      <c r="O123" s="76"/>
      <c r="P123" s="110">
        <f>2056.09+103135.83-3410.14</f>
        <v>101781.78</v>
      </c>
      <c r="Q123" s="110">
        <f>2056.09+93907.07</f>
        <v>95963.16</v>
      </c>
    </row>
    <row r="124" spans="1:17" ht="16.5">
      <c r="A124" s="96"/>
      <c r="B124" s="75"/>
      <c r="C124" s="96"/>
      <c r="D124" s="75"/>
      <c r="E124" s="96"/>
      <c r="F124" s="75"/>
      <c r="G124" s="96"/>
      <c r="H124" s="104">
        <v>2</v>
      </c>
      <c r="I124" s="73">
        <v>3</v>
      </c>
      <c r="J124" s="104">
        <v>6</v>
      </c>
      <c r="K124" s="73">
        <v>3</v>
      </c>
      <c r="L124" s="104">
        <v>0</v>
      </c>
      <c r="M124" s="73">
        <v>2</v>
      </c>
      <c r="N124" s="104" t="s">
        <v>141</v>
      </c>
      <c r="O124" s="76"/>
      <c r="P124" s="110">
        <v>409.98</v>
      </c>
      <c r="Q124" s="110">
        <v>409.98</v>
      </c>
    </row>
    <row r="125" spans="1:18" ht="16.5">
      <c r="A125" s="96"/>
      <c r="B125" s="75"/>
      <c r="C125" s="96"/>
      <c r="D125" s="75"/>
      <c r="E125" s="96"/>
      <c r="F125" s="75"/>
      <c r="G125" s="96"/>
      <c r="H125" s="104">
        <v>2</v>
      </c>
      <c r="I125" s="73">
        <v>3</v>
      </c>
      <c r="J125" s="104">
        <v>6</v>
      </c>
      <c r="K125" s="73">
        <v>4</v>
      </c>
      <c r="L125" s="104">
        <v>0</v>
      </c>
      <c r="M125" s="73">
        <v>7</v>
      </c>
      <c r="N125" s="104" t="s">
        <v>189</v>
      </c>
      <c r="O125" s="76"/>
      <c r="P125" s="110">
        <v>11250</v>
      </c>
      <c r="Q125" s="110">
        <v>11250</v>
      </c>
      <c r="R125" s="6"/>
    </row>
    <row r="126" spans="1:18" ht="16.5">
      <c r="A126" s="96"/>
      <c r="B126" s="75"/>
      <c r="C126" s="96"/>
      <c r="D126" s="75"/>
      <c r="E126" s="96"/>
      <c r="F126" s="75"/>
      <c r="G126" s="96"/>
      <c r="H126" s="104"/>
      <c r="I126" s="73"/>
      <c r="J126" s="104"/>
      <c r="K126" s="73"/>
      <c r="L126" s="104"/>
      <c r="M126" s="73"/>
      <c r="N126" s="104"/>
      <c r="O126" s="76"/>
      <c r="P126" s="110"/>
      <c r="Q126" s="110"/>
      <c r="R126" s="6"/>
    </row>
    <row r="127" spans="1:18" ht="16.5">
      <c r="A127" s="96"/>
      <c r="B127" s="75"/>
      <c r="C127" s="96"/>
      <c r="D127" s="75"/>
      <c r="E127" s="96"/>
      <c r="F127" s="75"/>
      <c r="G127" s="96"/>
      <c r="H127" s="104"/>
      <c r="I127" s="73"/>
      <c r="J127" s="104"/>
      <c r="K127" s="73"/>
      <c r="L127" s="104"/>
      <c r="M127" s="73"/>
      <c r="N127" s="104"/>
      <c r="O127" s="76"/>
      <c r="P127" s="110"/>
      <c r="Q127" s="110"/>
      <c r="R127" s="6"/>
    </row>
    <row r="128" spans="1:17" ht="33">
      <c r="A128" s="96"/>
      <c r="B128" s="70" t="s">
        <v>108</v>
      </c>
      <c r="C128" s="97" t="s">
        <v>108</v>
      </c>
      <c r="D128" s="70"/>
      <c r="E128" s="97" t="s">
        <v>107</v>
      </c>
      <c r="F128" s="70" t="s">
        <v>109</v>
      </c>
      <c r="G128" s="96"/>
      <c r="H128" s="103">
        <v>2</v>
      </c>
      <c r="I128" s="72">
        <v>3</v>
      </c>
      <c r="J128" s="103">
        <v>7</v>
      </c>
      <c r="K128" s="72"/>
      <c r="L128" s="103"/>
      <c r="M128" s="72"/>
      <c r="N128" s="152" t="s">
        <v>77</v>
      </c>
      <c r="O128" s="154"/>
      <c r="P128" s="109">
        <f>+P129+P130+P131+P132+P133</f>
        <v>85076.19999999998</v>
      </c>
      <c r="Q128" s="109">
        <f>+Q129+Q130+Q131+Q132+Q133</f>
        <v>13157.800000000001</v>
      </c>
    </row>
    <row r="129" spans="1:17" ht="16.5">
      <c r="A129" s="96"/>
      <c r="B129" s="75"/>
      <c r="C129" s="96"/>
      <c r="D129" s="75"/>
      <c r="E129" s="96"/>
      <c r="F129" s="75"/>
      <c r="G129" s="96">
        <v>9995</v>
      </c>
      <c r="H129" s="104">
        <v>2</v>
      </c>
      <c r="I129" s="73">
        <v>3</v>
      </c>
      <c r="J129" s="104">
        <v>7</v>
      </c>
      <c r="K129" s="73">
        <v>1</v>
      </c>
      <c r="L129" s="104">
        <v>0</v>
      </c>
      <c r="M129" s="73">
        <v>1</v>
      </c>
      <c r="N129" s="104" t="s">
        <v>78</v>
      </c>
      <c r="O129" s="154"/>
      <c r="P129" s="110">
        <f>4500+71918.4</f>
        <v>76418.4</v>
      </c>
      <c r="Q129" s="110">
        <v>4500</v>
      </c>
    </row>
    <row r="130" spans="1:17" ht="16.5">
      <c r="A130" s="96"/>
      <c r="B130" s="75"/>
      <c r="C130" s="96"/>
      <c r="D130" s="75"/>
      <c r="E130" s="96"/>
      <c r="F130" s="75"/>
      <c r="G130" s="96"/>
      <c r="H130" s="104">
        <v>2</v>
      </c>
      <c r="I130" s="73">
        <v>3</v>
      </c>
      <c r="J130" s="104">
        <v>7</v>
      </c>
      <c r="K130" s="73">
        <v>1</v>
      </c>
      <c r="L130" s="104">
        <v>0</v>
      </c>
      <c r="M130" s="73">
        <v>6</v>
      </c>
      <c r="N130" s="104" t="s">
        <v>190</v>
      </c>
      <c r="O130" s="154"/>
      <c r="P130" s="110">
        <v>177</v>
      </c>
      <c r="Q130" s="110">
        <v>177</v>
      </c>
    </row>
    <row r="131" spans="1:17" ht="16.5">
      <c r="A131" s="96"/>
      <c r="B131" s="75"/>
      <c r="C131" s="96"/>
      <c r="D131" s="75"/>
      <c r="E131" s="96"/>
      <c r="F131" s="75"/>
      <c r="G131" s="96"/>
      <c r="H131" s="104">
        <v>2</v>
      </c>
      <c r="I131" s="73">
        <v>3</v>
      </c>
      <c r="J131" s="104">
        <v>7</v>
      </c>
      <c r="K131" s="73">
        <v>1</v>
      </c>
      <c r="L131" s="104">
        <v>0</v>
      </c>
      <c r="M131" s="73">
        <v>5</v>
      </c>
      <c r="N131" s="104" t="s">
        <v>191</v>
      </c>
      <c r="O131" s="154"/>
      <c r="P131" s="110">
        <v>110</v>
      </c>
      <c r="Q131" s="110">
        <v>110</v>
      </c>
    </row>
    <row r="132" spans="1:17" ht="16.5">
      <c r="A132" s="96"/>
      <c r="B132" s="75"/>
      <c r="C132" s="96"/>
      <c r="D132" s="75"/>
      <c r="E132" s="96"/>
      <c r="F132" s="75"/>
      <c r="G132" s="96"/>
      <c r="H132" s="104">
        <v>2</v>
      </c>
      <c r="I132" s="73">
        <v>3</v>
      </c>
      <c r="J132" s="104">
        <v>7</v>
      </c>
      <c r="K132" s="73">
        <v>2</v>
      </c>
      <c r="L132" s="104">
        <v>0</v>
      </c>
      <c r="M132" s="73">
        <v>3</v>
      </c>
      <c r="N132" s="104" t="s">
        <v>171</v>
      </c>
      <c r="O132" s="154"/>
      <c r="P132" s="110">
        <v>8035.18</v>
      </c>
      <c r="Q132" s="110">
        <v>8035.18</v>
      </c>
    </row>
    <row r="133" spans="1:17" ht="16.5">
      <c r="A133" s="96"/>
      <c r="B133" s="75"/>
      <c r="C133" s="96"/>
      <c r="D133" s="75"/>
      <c r="E133" s="96"/>
      <c r="F133" s="75"/>
      <c r="G133" s="96"/>
      <c r="H133" s="104">
        <v>2</v>
      </c>
      <c r="I133" s="73">
        <v>3</v>
      </c>
      <c r="J133" s="104">
        <v>7</v>
      </c>
      <c r="K133" s="73">
        <v>2</v>
      </c>
      <c r="L133" s="104">
        <v>0</v>
      </c>
      <c r="M133" s="73">
        <v>5</v>
      </c>
      <c r="N133" s="104" t="s">
        <v>153</v>
      </c>
      <c r="O133" s="154"/>
      <c r="P133" s="110">
        <v>335.62</v>
      </c>
      <c r="Q133" s="110">
        <v>335.62</v>
      </c>
    </row>
    <row r="134" spans="1:17" ht="16.5">
      <c r="A134" s="96"/>
      <c r="B134" s="75"/>
      <c r="C134" s="96"/>
      <c r="D134" s="75"/>
      <c r="E134" s="96"/>
      <c r="F134" s="75"/>
      <c r="G134" s="96"/>
      <c r="H134" s="104"/>
      <c r="I134" s="73"/>
      <c r="J134" s="104"/>
      <c r="K134" s="73"/>
      <c r="L134" s="104"/>
      <c r="M134" s="73"/>
      <c r="N134" s="104"/>
      <c r="O134" s="154"/>
      <c r="P134" s="110"/>
      <c r="Q134" s="110"/>
    </row>
    <row r="135" spans="1:17" ht="16.5">
      <c r="A135" s="96"/>
      <c r="B135" s="75"/>
      <c r="C135" s="96"/>
      <c r="D135" s="75"/>
      <c r="E135" s="96"/>
      <c r="F135" s="75"/>
      <c r="G135" s="96"/>
      <c r="H135" s="104"/>
      <c r="I135" s="73"/>
      <c r="J135" s="104"/>
      <c r="K135" s="73"/>
      <c r="L135" s="104"/>
      <c r="M135" s="73"/>
      <c r="N135" s="104"/>
      <c r="O135" s="154"/>
      <c r="P135" s="110"/>
      <c r="Q135" s="110"/>
    </row>
    <row r="136" spans="1:17" ht="16.5">
      <c r="A136" s="96"/>
      <c r="B136" s="70" t="s">
        <v>108</v>
      </c>
      <c r="C136" s="97" t="s">
        <v>108</v>
      </c>
      <c r="D136" s="70"/>
      <c r="E136" s="97" t="s">
        <v>107</v>
      </c>
      <c r="F136" s="70" t="s">
        <v>109</v>
      </c>
      <c r="G136" s="96"/>
      <c r="H136" s="103">
        <v>2</v>
      </c>
      <c r="I136" s="72">
        <v>3</v>
      </c>
      <c r="J136" s="103">
        <v>9</v>
      </c>
      <c r="K136" s="72"/>
      <c r="L136" s="103"/>
      <c r="M136" s="72"/>
      <c r="N136" s="103" t="s">
        <v>79</v>
      </c>
      <c r="O136" s="154"/>
      <c r="P136" s="109">
        <f>+P137+P138+P139+P140</f>
        <v>243524.33000000002</v>
      </c>
      <c r="Q136" s="109">
        <f>+Q137+Q138+Q139+Q140</f>
        <v>69722.92000000001</v>
      </c>
    </row>
    <row r="137" spans="1:17" ht="16.5">
      <c r="A137" s="96"/>
      <c r="B137" s="70"/>
      <c r="C137" s="97"/>
      <c r="D137" s="70"/>
      <c r="E137" s="97"/>
      <c r="F137" s="70"/>
      <c r="G137" s="96">
        <v>9995</v>
      </c>
      <c r="H137" s="104">
        <v>2</v>
      </c>
      <c r="I137" s="73">
        <v>3</v>
      </c>
      <c r="J137" s="104">
        <v>9</v>
      </c>
      <c r="K137" s="73">
        <v>1</v>
      </c>
      <c r="L137" s="104">
        <v>0</v>
      </c>
      <c r="M137" s="73">
        <v>1</v>
      </c>
      <c r="N137" s="104" t="s">
        <v>135</v>
      </c>
      <c r="O137" s="154"/>
      <c r="P137" s="110">
        <f>329.99+390+11849.26+45031.16</f>
        <v>57600.41</v>
      </c>
      <c r="Q137" s="110">
        <f>329.99+390+11849.26</f>
        <v>12569.25</v>
      </c>
    </row>
    <row r="138" spans="1:17" ht="16.5">
      <c r="A138" s="96"/>
      <c r="B138" s="75"/>
      <c r="C138" s="96"/>
      <c r="D138" s="75"/>
      <c r="E138" s="96"/>
      <c r="F138" s="75"/>
      <c r="G138" s="96">
        <v>9995</v>
      </c>
      <c r="H138" s="104">
        <v>2</v>
      </c>
      <c r="I138" s="73">
        <v>3</v>
      </c>
      <c r="J138" s="104">
        <v>9</v>
      </c>
      <c r="K138" s="73">
        <v>2</v>
      </c>
      <c r="L138" s="104">
        <v>0</v>
      </c>
      <c r="M138" s="73">
        <v>1</v>
      </c>
      <c r="N138" s="153" t="s">
        <v>80</v>
      </c>
      <c r="O138" s="154"/>
      <c r="P138" s="110">
        <f>4130+129489.66-3410.14</f>
        <v>130209.52</v>
      </c>
      <c r="Q138" s="110">
        <v>4130</v>
      </c>
    </row>
    <row r="139" spans="1:17" ht="16.5">
      <c r="A139" s="96"/>
      <c r="B139" s="75"/>
      <c r="C139" s="96"/>
      <c r="D139" s="75"/>
      <c r="E139" s="96"/>
      <c r="F139" s="75"/>
      <c r="G139" s="96"/>
      <c r="H139" s="104">
        <v>2</v>
      </c>
      <c r="I139" s="73">
        <v>3</v>
      </c>
      <c r="J139" s="104">
        <v>9</v>
      </c>
      <c r="K139" s="73">
        <v>3</v>
      </c>
      <c r="L139" s="104">
        <v>0</v>
      </c>
      <c r="M139" s="73">
        <v>1</v>
      </c>
      <c r="N139" s="153" t="s">
        <v>172</v>
      </c>
      <c r="O139" s="154"/>
      <c r="P139" s="110">
        <f>6237+2378.88</f>
        <v>8615.880000000001</v>
      </c>
      <c r="Q139" s="110">
        <v>5925.15</v>
      </c>
    </row>
    <row r="140" spans="1:17" ht="16.5">
      <c r="A140" s="96"/>
      <c r="B140" s="75"/>
      <c r="C140" s="96"/>
      <c r="D140" s="75"/>
      <c r="E140" s="96"/>
      <c r="F140" s="75"/>
      <c r="G140" s="96">
        <v>9995</v>
      </c>
      <c r="H140" s="104">
        <v>2</v>
      </c>
      <c r="I140" s="73">
        <v>3</v>
      </c>
      <c r="J140" s="104">
        <v>9</v>
      </c>
      <c r="K140" s="73">
        <v>6</v>
      </c>
      <c r="L140" s="104">
        <v>0</v>
      </c>
      <c r="M140" s="73">
        <v>1</v>
      </c>
      <c r="N140" s="104" t="s">
        <v>87</v>
      </c>
      <c r="O140" s="154"/>
      <c r="P140" s="110">
        <f>29.5+609.95+4470+13669.07+28320</f>
        <v>47098.520000000004</v>
      </c>
      <c r="Q140" s="110">
        <f>29.5+609.95+4470+13669.07+28320</f>
        <v>47098.520000000004</v>
      </c>
    </row>
    <row r="141" spans="1:17" ht="16.5">
      <c r="A141" s="96"/>
      <c r="B141" s="75"/>
      <c r="C141" s="96"/>
      <c r="D141" s="75"/>
      <c r="E141" s="96"/>
      <c r="F141" s="75"/>
      <c r="G141" s="96"/>
      <c r="H141" s="104"/>
      <c r="I141" s="73"/>
      <c r="J141" s="104"/>
      <c r="K141" s="73"/>
      <c r="L141" s="104"/>
      <c r="M141" s="73"/>
      <c r="N141" s="104"/>
      <c r="O141" s="154"/>
      <c r="P141" s="110"/>
      <c r="Q141" s="110"/>
    </row>
    <row r="142" spans="1:17" ht="16.5">
      <c r="A142" s="96"/>
      <c r="B142" s="75"/>
      <c r="C142" s="96"/>
      <c r="D142" s="75"/>
      <c r="E142" s="96"/>
      <c r="F142" s="75"/>
      <c r="G142" s="96"/>
      <c r="H142" s="104"/>
      <c r="I142" s="73"/>
      <c r="J142" s="104"/>
      <c r="K142" s="73"/>
      <c r="L142" s="104"/>
      <c r="M142" s="73"/>
      <c r="N142" s="104"/>
      <c r="O142" s="154"/>
      <c r="P142" s="110"/>
      <c r="Q142" s="110"/>
    </row>
    <row r="143" spans="1:17" ht="16.5">
      <c r="A143" s="96"/>
      <c r="B143" s="75"/>
      <c r="C143" s="96"/>
      <c r="D143" s="75"/>
      <c r="E143" s="96"/>
      <c r="F143" s="75"/>
      <c r="G143" s="96"/>
      <c r="H143" s="103">
        <v>2</v>
      </c>
      <c r="I143" s="72">
        <v>4</v>
      </c>
      <c r="J143" s="103"/>
      <c r="K143" s="72"/>
      <c r="L143" s="103"/>
      <c r="M143" s="72"/>
      <c r="N143" s="103" t="s">
        <v>5</v>
      </c>
      <c r="O143" s="154">
        <f>+P143-Q143</f>
        <v>0</v>
      </c>
      <c r="P143" s="109">
        <f>+P146</f>
        <v>489070.97</v>
      </c>
      <c r="Q143" s="109">
        <f>+Q146</f>
        <v>489070.97</v>
      </c>
    </row>
    <row r="144" spans="1:17" ht="16.5">
      <c r="A144" s="96"/>
      <c r="B144" s="75"/>
      <c r="C144" s="96"/>
      <c r="D144" s="75"/>
      <c r="E144" s="96"/>
      <c r="F144" s="75"/>
      <c r="G144" s="96"/>
      <c r="H144" s="103"/>
      <c r="I144" s="72"/>
      <c r="J144" s="103"/>
      <c r="K144" s="72"/>
      <c r="L144" s="103"/>
      <c r="M144" s="72"/>
      <c r="N144" s="103"/>
      <c r="O144" s="154"/>
      <c r="P144" s="109"/>
      <c r="Q144" s="109"/>
    </row>
    <row r="145" spans="1:17" ht="16.5">
      <c r="A145" s="96"/>
      <c r="B145" s="75"/>
      <c r="C145" s="96"/>
      <c r="D145" s="75"/>
      <c r="E145" s="96"/>
      <c r="F145" s="75"/>
      <c r="G145" s="96"/>
      <c r="H145" s="104"/>
      <c r="I145" s="73"/>
      <c r="J145" s="104"/>
      <c r="K145" s="73"/>
      <c r="L145" s="104"/>
      <c r="M145" s="73"/>
      <c r="N145" s="104"/>
      <c r="O145" s="154"/>
      <c r="P145" s="110"/>
      <c r="Q145" s="110"/>
    </row>
    <row r="146" spans="1:19" ht="33">
      <c r="A146" s="96"/>
      <c r="B146" s="75"/>
      <c r="C146" s="96"/>
      <c r="D146" s="75"/>
      <c r="E146" s="96"/>
      <c r="F146" s="75"/>
      <c r="G146" s="96"/>
      <c r="H146" s="103">
        <v>2</v>
      </c>
      <c r="I146" s="72">
        <v>4</v>
      </c>
      <c r="J146" s="103">
        <v>4</v>
      </c>
      <c r="K146" s="72"/>
      <c r="L146" s="103"/>
      <c r="M146" s="72"/>
      <c r="N146" s="182" t="s">
        <v>192</v>
      </c>
      <c r="O146" s="226"/>
      <c r="P146" s="109">
        <f>+P147</f>
        <v>489070.97</v>
      </c>
      <c r="Q146" s="109">
        <f>+Q147</f>
        <v>489070.97</v>
      </c>
      <c r="R146" s="29"/>
      <c r="S146" s="29"/>
    </row>
    <row r="147" spans="1:17" ht="16.5">
      <c r="A147" s="96"/>
      <c r="B147" s="75"/>
      <c r="C147" s="96"/>
      <c r="D147" s="75"/>
      <c r="E147" s="96"/>
      <c r="F147" s="75"/>
      <c r="G147" s="96"/>
      <c r="H147" s="155">
        <v>2</v>
      </c>
      <c r="I147" s="156">
        <v>4</v>
      </c>
      <c r="J147" s="155">
        <v>4</v>
      </c>
      <c r="K147" s="156">
        <v>1</v>
      </c>
      <c r="L147" s="155">
        <v>0</v>
      </c>
      <c r="M147" s="156">
        <v>2</v>
      </c>
      <c r="N147" s="155" t="s">
        <v>152</v>
      </c>
      <c r="O147" s="154"/>
      <c r="P147" s="110">
        <v>489070.97</v>
      </c>
      <c r="Q147" s="110">
        <v>489070.97</v>
      </c>
    </row>
    <row r="148" spans="1:17" ht="16.5">
      <c r="A148" s="96"/>
      <c r="B148" s="75"/>
      <c r="C148" s="96"/>
      <c r="D148" s="75"/>
      <c r="E148" s="96"/>
      <c r="F148" s="75"/>
      <c r="G148" s="96"/>
      <c r="H148" s="104"/>
      <c r="I148" s="73"/>
      <c r="J148" s="104"/>
      <c r="K148" s="73"/>
      <c r="L148" s="104"/>
      <c r="M148" s="73"/>
      <c r="N148" s="104"/>
      <c r="O148" s="154"/>
      <c r="P148" s="110"/>
      <c r="Q148" s="110"/>
    </row>
    <row r="149" spans="1:17" ht="16.5">
      <c r="A149" s="96"/>
      <c r="B149" s="75"/>
      <c r="C149" s="96"/>
      <c r="D149" s="75"/>
      <c r="E149" s="96"/>
      <c r="F149" s="75"/>
      <c r="G149" s="96"/>
      <c r="H149" s="104"/>
      <c r="I149" s="73"/>
      <c r="J149" s="104"/>
      <c r="K149" s="73"/>
      <c r="L149" s="104"/>
      <c r="M149" s="73"/>
      <c r="N149" s="104"/>
      <c r="O149" s="154"/>
      <c r="P149" s="110"/>
      <c r="Q149" s="110"/>
    </row>
    <row r="150" spans="1:17" ht="16.5">
      <c r="A150" s="96"/>
      <c r="B150" s="75"/>
      <c r="C150" s="96"/>
      <c r="D150" s="75"/>
      <c r="E150" s="96"/>
      <c r="F150" s="75"/>
      <c r="G150" s="96"/>
      <c r="H150" s="104"/>
      <c r="I150" s="73"/>
      <c r="J150" s="104"/>
      <c r="K150" s="73"/>
      <c r="L150" s="104"/>
      <c r="M150" s="73"/>
      <c r="N150" s="104"/>
      <c r="O150" s="154"/>
      <c r="P150" s="110"/>
      <c r="Q150" s="110"/>
    </row>
    <row r="151" spans="1:17" ht="16.5">
      <c r="A151" s="96">
        <v>11</v>
      </c>
      <c r="B151" s="70" t="s">
        <v>108</v>
      </c>
      <c r="C151" s="97" t="s">
        <v>108</v>
      </c>
      <c r="D151" s="149">
        <v>0.1</v>
      </c>
      <c r="E151" s="97" t="s">
        <v>107</v>
      </c>
      <c r="F151" s="70" t="s">
        <v>109</v>
      </c>
      <c r="G151" s="96"/>
      <c r="H151" s="103">
        <v>2</v>
      </c>
      <c r="I151" s="72">
        <v>6</v>
      </c>
      <c r="J151" s="103"/>
      <c r="K151" s="72"/>
      <c r="L151" s="103"/>
      <c r="M151" s="72"/>
      <c r="N151" s="103" t="s">
        <v>90</v>
      </c>
      <c r="O151" s="226">
        <f>+P151-Q151</f>
        <v>14509.979999999981</v>
      </c>
      <c r="P151" s="109">
        <f>+P154+P160</f>
        <v>266119.35</v>
      </c>
      <c r="Q151" s="109">
        <f>+Q154+Q160</f>
        <v>251609.37</v>
      </c>
    </row>
    <row r="152" spans="1:17" ht="16.5">
      <c r="A152" s="96"/>
      <c r="B152" s="75"/>
      <c r="C152" s="96"/>
      <c r="D152" s="75"/>
      <c r="E152" s="96"/>
      <c r="F152" s="75"/>
      <c r="G152" s="96"/>
      <c r="H152" s="103"/>
      <c r="I152" s="72"/>
      <c r="J152" s="103"/>
      <c r="K152" s="72"/>
      <c r="L152" s="103"/>
      <c r="M152" s="72"/>
      <c r="N152" s="103"/>
      <c r="O152" s="226"/>
      <c r="P152" s="109"/>
      <c r="Q152" s="109"/>
    </row>
    <row r="153" spans="1:17" ht="16.5">
      <c r="A153" s="96"/>
      <c r="B153" s="75"/>
      <c r="C153" s="96"/>
      <c r="D153" s="75"/>
      <c r="E153" s="96"/>
      <c r="F153" s="75"/>
      <c r="G153" s="96"/>
      <c r="H153" s="104"/>
      <c r="I153" s="73"/>
      <c r="J153" s="104"/>
      <c r="K153" s="73"/>
      <c r="L153" s="104"/>
      <c r="M153" s="73"/>
      <c r="N153" s="104"/>
      <c r="O153" s="154"/>
      <c r="P153" s="110"/>
      <c r="Q153" s="110"/>
    </row>
    <row r="154" spans="1:17" ht="16.5">
      <c r="A154" s="96"/>
      <c r="B154" s="75"/>
      <c r="C154" s="96"/>
      <c r="D154" s="75"/>
      <c r="E154" s="96"/>
      <c r="F154" s="75"/>
      <c r="G154" s="96"/>
      <c r="H154" s="103">
        <v>2</v>
      </c>
      <c r="I154" s="72">
        <v>6</v>
      </c>
      <c r="J154" s="103">
        <v>1</v>
      </c>
      <c r="K154" s="72"/>
      <c r="L154" s="103"/>
      <c r="M154" s="72"/>
      <c r="N154" s="103" t="s">
        <v>88</v>
      </c>
      <c r="O154" s="154"/>
      <c r="P154" s="109">
        <f>+P155+P156+P157</f>
        <v>207591.35</v>
      </c>
      <c r="Q154" s="109">
        <f>+Q155+Q156+Q157</f>
        <v>200436.37</v>
      </c>
    </row>
    <row r="155" spans="1:17" ht="16.5">
      <c r="A155" s="96"/>
      <c r="B155" s="75"/>
      <c r="C155" s="96"/>
      <c r="D155" s="75"/>
      <c r="E155" s="96"/>
      <c r="F155" s="75"/>
      <c r="G155" s="96"/>
      <c r="H155" s="104">
        <v>2</v>
      </c>
      <c r="I155" s="73">
        <v>6</v>
      </c>
      <c r="J155" s="104">
        <v>1</v>
      </c>
      <c r="K155" s="73">
        <v>1</v>
      </c>
      <c r="L155" s="104">
        <v>0</v>
      </c>
      <c r="M155" s="73">
        <v>1</v>
      </c>
      <c r="N155" s="104" t="s">
        <v>173</v>
      </c>
      <c r="O155" s="154"/>
      <c r="P155" s="110">
        <f>119875.07</f>
        <v>119875.07</v>
      </c>
      <c r="Q155" s="110">
        <v>114795.62</v>
      </c>
    </row>
    <row r="156" spans="1:17" ht="16.5">
      <c r="A156" s="96"/>
      <c r="B156" s="75"/>
      <c r="C156" s="96"/>
      <c r="D156" s="75"/>
      <c r="E156" s="96"/>
      <c r="F156" s="75"/>
      <c r="G156" s="96">
        <v>9995</v>
      </c>
      <c r="H156" s="104">
        <v>2</v>
      </c>
      <c r="I156" s="73">
        <v>6</v>
      </c>
      <c r="J156" s="104">
        <v>1</v>
      </c>
      <c r="K156" s="73">
        <v>3</v>
      </c>
      <c r="L156" s="104">
        <v>0</v>
      </c>
      <c r="M156" s="73">
        <v>1</v>
      </c>
      <c r="N156" s="104" t="s">
        <v>95</v>
      </c>
      <c r="O156" s="154"/>
      <c r="P156" s="110">
        <f>36580+48589.06+557.22</f>
        <v>85726.28</v>
      </c>
      <c r="Q156" s="110">
        <f>36580+46513.53+557.22</f>
        <v>83650.75</v>
      </c>
    </row>
    <row r="157" spans="1:17" ht="16.5">
      <c r="A157" s="96"/>
      <c r="B157" s="75"/>
      <c r="C157" s="96"/>
      <c r="D157" s="75"/>
      <c r="E157" s="96"/>
      <c r="F157" s="75"/>
      <c r="G157" s="96"/>
      <c r="H157" s="104">
        <v>2</v>
      </c>
      <c r="I157" s="73">
        <v>6</v>
      </c>
      <c r="J157" s="104">
        <v>1</v>
      </c>
      <c r="K157" s="73">
        <v>4</v>
      </c>
      <c r="L157" s="104">
        <v>0</v>
      </c>
      <c r="M157" s="73">
        <v>1</v>
      </c>
      <c r="N157" s="104" t="s">
        <v>174</v>
      </c>
      <c r="O157" s="154"/>
      <c r="P157" s="110">
        <v>1990</v>
      </c>
      <c r="Q157" s="110">
        <v>1990</v>
      </c>
    </row>
    <row r="158" spans="1:17" ht="16.5">
      <c r="A158" s="96"/>
      <c r="B158" s="75"/>
      <c r="C158" s="96"/>
      <c r="D158" s="75"/>
      <c r="E158" s="96"/>
      <c r="F158" s="75"/>
      <c r="G158" s="96"/>
      <c r="H158" s="104"/>
      <c r="I158" s="73"/>
      <c r="J158" s="104"/>
      <c r="K158" s="73"/>
      <c r="L158" s="104"/>
      <c r="M158" s="73"/>
      <c r="N158" s="104"/>
      <c r="O158" s="154"/>
      <c r="P158" s="110"/>
      <c r="Q158" s="110"/>
    </row>
    <row r="159" spans="1:17" ht="16.5">
      <c r="A159" s="96"/>
      <c r="B159" s="75"/>
      <c r="C159" s="96"/>
      <c r="D159" s="75"/>
      <c r="E159" s="96"/>
      <c r="F159" s="75"/>
      <c r="G159" s="96"/>
      <c r="H159" s="104"/>
      <c r="I159" s="73"/>
      <c r="J159" s="104"/>
      <c r="K159" s="73"/>
      <c r="L159" s="104"/>
      <c r="M159" s="73"/>
      <c r="N159" s="104"/>
      <c r="O159" s="154"/>
      <c r="P159" s="110"/>
      <c r="Q159" s="110"/>
    </row>
    <row r="160" spans="1:17" ht="16.5">
      <c r="A160" s="96"/>
      <c r="B160" s="75"/>
      <c r="C160" s="96"/>
      <c r="D160" s="75"/>
      <c r="E160" s="96"/>
      <c r="F160" s="75"/>
      <c r="G160" s="96"/>
      <c r="H160" s="103">
        <v>2</v>
      </c>
      <c r="I160" s="72">
        <v>6</v>
      </c>
      <c r="J160" s="103">
        <v>2</v>
      </c>
      <c r="K160" s="72"/>
      <c r="L160" s="103"/>
      <c r="M160" s="72"/>
      <c r="N160" s="103" t="s">
        <v>175</v>
      </c>
      <c r="O160" s="154"/>
      <c r="P160" s="109">
        <f>+P161</f>
        <v>58528</v>
      </c>
      <c r="Q160" s="109">
        <f>+Q161</f>
        <v>51173</v>
      </c>
    </row>
    <row r="161" spans="1:17" ht="16.5">
      <c r="A161" s="96"/>
      <c r="B161" s="75"/>
      <c r="C161" s="96"/>
      <c r="D161" s="75"/>
      <c r="E161" s="96"/>
      <c r="F161" s="75"/>
      <c r="G161" s="96">
        <v>9995</v>
      </c>
      <c r="H161" s="104">
        <v>2</v>
      </c>
      <c r="I161" s="73">
        <v>6</v>
      </c>
      <c r="J161" s="104">
        <v>2</v>
      </c>
      <c r="K161" s="73">
        <v>3</v>
      </c>
      <c r="L161" s="104">
        <v>0</v>
      </c>
      <c r="M161" s="73">
        <v>1</v>
      </c>
      <c r="N161" s="104" t="s">
        <v>176</v>
      </c>
      <c r="O161" s="154"/>
      <c r="P161" s="110">
        <v>58528</v>
      </c>
      <c r="Q161" s="110">
        <v>51173</v>
      </c>
    </row>
    <row r="162" spans="1:17" ht="16.5">
      <c r="A162" s="96"/>
      <c r="B162" s="75"/>
      <c r="C162" s="96"/>
      <c r="D162" s="75"/>
      <c r="E162" s="96"/>
      <c r="F162" s="75"/>
      <c r="G162" s="96"/>
      <c r="H162" s="104"/>
      <c r="I162" s="73"/>
      <c r="J162" s="104"/>
      <c r="K162" s="73"/>
      <c r="L162" s="104"/>
      <c r="M162" s="73"/>
      <c r="N162" s="104"/>
      <c r="O162" s="154"/>
      <c r="P162" s="110"/>
      <c r="Q162" s="110"/>
    </row>
    <row r="163" spans="1:17" ht="17.25" thickBot="1">
      <c r="A163" s="101"/>
      <c r="B163" s="102"/>
      <c r="C163" s="101"/>
      <c r="D163" s="102"/>
      <c r="E163" s="101"/>
      <c r="F163" s="102"/>
      <c r="G163" s="101"/>
      <c r="H163" s="105"/>
      <c r="I163" s="74"/>
      <c r="J163" s="105"/>
      <c r="K163" s="74"/>
      <c r="L163" s="105"/>
      <c r="M163" s="74"/>
      <c r="N163" s="105"/>
      <c r="O163" s="161"/>
      <c r="P163" s="111"/>
      <c r="Q163" s="111"/>
    </row>
    <row r="164" spans="1:17" ht="17.25" thickBot="1">
      <c r="A164" s="309" t="s">
        <v>26</v>
      </c>
      <c r="B164" s="310"/>
      <c r="C164" s="310"/>
      <c r="D164" s="310"/>
      <c r="E164" s="310"/>
      <c r="F164" s="310"/>
      <c r="G164" s="310"/>
      <c r="H164" s="310"/>
      <c r="I164" s="310"/>
      <c r="J164" s="310"/>
      <c r="K164" s="310"/>
      <c r="L164" s="311"/>
      <c r="M164" s="187" t="s">
        <v>151</v>
      </c>
      <c r="N164" s="187"/>
      <c r="O164" s="157">
        <f>+O16+O40+O93+O143+O151</f>
        <v>1349738.4999999998</v>
      </c>
      <c r="P164" s="245">
        <f>+P16+P40+P93+P143+P151</f>
        <v>5618003.089999999</v>
      </c>
      <c r="Q164" s="245">
        <f>+Q16+Q40+Q93+Q143+Q151</f>
        <v>4268264.59</v>
      </c>
    </row>
    <row r="165" spans="1:17" ht="17.25" thickTop="1">
      <c r="A165" s="75"/>
      <c r="B165" s="75"/>
      <c r="C165" s="75"/>
      <c r="D165" s="75"/>
      <c r="E165" s="75"/>
      <c r="F165" s="75"/>
      <c r="G165" s="75"/>
      <c r="H165" s="70"/>
      <c r="I165" s="70"/>
      <c r="J165" s="70"/>
      <c r="K165" s="70"/>
      <c r="L165" s="70"/>
      <c r="M165" s="70"/>
      <c r="N165" s="70"/>
      <c r="O165" s="164"/>
      <c r="P165" s="77"/>
      <c r="Q165" s="77"/>
    </row>
    <row r="166" spans="1:17" ht="16.5">
      <c r="A166" s="75"/>
      <c r="B166" s="75"/>
      <c r="C166" s="75"/>
      <c r="D166" s="75"/>
      <c r="E166" s="75"/>
      <c r="F166" s="75"/>
      <c r="G166" s="75"/>
      <c r="H166" s="70"/>
      <c r="I166" s="70"/>
      <c r="J166" s="70"/>
      <c r="K166" s="70"/>
      <c r="L166" s="70"/>
      <c r="M166" s="70"/>
      <c r="N166" s="70"/>
      <c r="O166" s="70"/>
      <c r="P166" s="76"/>
      <c r="Q166" s="77"/>
    </row>
    <row r="167" spans="1:17" ht="16.5">
      <c r="A167" s="75"/>
      <c r="B167" s="75"/>
      <c r="C167" s="75"/>
      <c r="D167" s="75"/>
      <c r="E167" s="75"/>
      <c r="F167" s="75"/>
      <c r="G167" s="75"/>
      <c r="H167" s="70"/>
      <c r="I167" s="70"/>
      <c r="J167" s="70"/>
      <c r="K167" s="70"/>
      <c r="L167" s="70"/>
      <c r="M167" s="70"/>
      <c r="N167" s="70"/>
      <c r="O167" s="70"/>
      <c r="P167" s="76"/>
      <c r="Q167" s="77"/>
    </row>
    <row r="168" spans="1:17" ht="16.5">
      <c r="A168" s="75"/>
      <c r="B168" s="75"/>
      <c r="C168" s="75"/>
      <c r="D168" s="75"/>
      <c r="E168" s="75"/>
      <c r="F168" s="75"/>
      <c r="G168" s="75"/>
      <c r="H168" s="70"/>
      <c r="I168" s="70"/>
      <c r="J168" s="70"/>
      <c r="K168" s="70"/>
      <c r="L168" s="70"/>
      <c r="M168" s="70"/>
      <c r="N168" s="70"/>
      <c r="O168" s="70"/>
      <c r="P168" s="76"/>
      <c r="Q168" s="77"/>
    </row>
    <row r="169" spans="1:17" ht="16.5">
      <c r="A169" s="75"/>
      <c r="B169" s="75"/>
      <c r="C169" s="75"/>
      <c r="D169" s="75"/>
      <c r="E169" s="75"/>
      <c r="F169" s="75"/>
      <c r="G169" s="75"/>
      <c r="H169" s="70"/>
      <c r="I169" s="70"/>
      <c r="J169" s="70"/>
      <c r="K169" s="70"/>
      <c r="L169" s="70"/>
      <c r="M169" s="70"/>
      <c r="N169" s="70"/>
      <c r="O169" s="70"/>
      <c r="P169" s="76"/>
      <c r="Q169" s="77"/>
    </row>
    <row r="170" spans="1:17" ht="16.5">
      <c r="A170" s="75"/>
      <c r="B170" s="75"/>
      <c r="C170" s="75"/>
      <c r="D170" s="75"/>
      <c r="E170" s="75"/>
      <c r="F170" s="75"/>
      <c r="G170" s="75"/>
      <c r="H170" s="70"/>
      <c r="I170" s="70"/>
      <c r="J170" s="70"/>
      <c r="K170" s="70"/>
      <c r="L170" s="70"/>
      <c r="M170" s="70"/>
      <c r="N170" s="70"/>
      <c r="O170" s="70"/>
      <c r="P170" s="76"/>
      <c r="Q170" s="77"/>
    </row>
    <row r="171" spans="1:17" ht="16.5">
      <c r="A171" s="75"/>
      <c r="B171" s="75"/>
      <c r="C171" s="75"/>
      <c r="D171" s="75"/>
      <c r="E171" s="75"/>
      <c r="F171" s="75"/>
      <c r="G171" s="75"/>
      <c r="H171" s="70"/>
      <c r="I171" s="70"/>
      <c r="J171" s="70"/>
      <c r="K171" s="70"/>
      <c r="L171" s="70"/>
      <c r="M171" s="70"/>
      <c r="N171" s="70"/>
      <c r="O171" s="70"/>
      <c r="P171" s="76"/>
      <c r="Q171" s="77"/>
    </row>
    <row r="172" spans="1:17" ht="16.5">
      <c r="A172" s="218"/>
      <c r="B172" s="218"/>
      <c r="C172" s="218"/>
      <c r="D172" s="218"/>
      <c r="E172" s="218"/>
      <c r="F172" s="218"/>
      <c r="G172" s="218"/>
      <c r="H172" s="78"/>
      <c r="I172" s="70"/>
      <c r="J172" s="70"/>
      <c r="K172" s="70"/>
      <c r="L172" s="70"/>
      <c r="M172" s="70"/>
      <c r="N172" s="78"/>
      <c r="O172" s="78"/>
      <c r="P172" s="79"/>
      <c r="Q172" s="80"/>
    </row>
    <row r="173" spans="1:17" ht="16.5">
      <c r="A173" s="262" t="s">
        <v>104</v>
      </c>
      <c r="B173" s="262"/>
      <c r="C173" s="262"/>
      <c r="D173" s="262"/>
      <c r="E173" s="262"/>
      <c r="F173" s="262"/>
      <c r="G173" s="262"/>
      <c r="H173" s="262"/>
      <c r="I173" s="262"/>
      <c r="J173" s="70"/>
      <c r="K173" s="70"/>
      <c r="L173" s="70"/>
      <c r="M173" s="70"/>
      <c r="N173" s="69" t="s">
        <v>105</v>
      </c>
      <c r="O173" s="263" t="s">
        <v>50</v>
      </c>
      <c r="P173" s="263"/>
      <c r="Q173" s="263"/>
    </row>
    <row r="174" spans="1:17" ht="16.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82"/>
      <c r="P174" s="83"/>
      <c r="Q174" s="83"/>
    </row>
    <row r="175" spans="1:17" ht="16.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82"/>
      <c r="P175" s="83"/>
      <c r="Q175" s="83"/>
    </row>
    <row r="176" spans="1:17" ht="16.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82"/>
      <c r="P176" s="83"/>
      <c r="Q176" s="83"/>
    </row>
    <row r="177" spans="1:17" ht="16.5">
      <c r="A177" s="263"/>
      <c r="B177" s="263"/>
      <c r="C177" s="263"/>
      <c r="D177" s="263"/>
      <c r="E177" s="263"/>
      <c r="F177" s="219"/>
      <c r="G177" s="219"/>
      <c r="H177" s="219"/>
      <c r="I177" s="220"/>
      <c r="J177" s="220"/>
      <c r="K177" s="220"/>
      <c r="L177" s="220"/>
      <c r="M177" s="220"/>
      <c r="N177" s="220"/>
      <c r="O177" s="82"/>
      <c r="P177" s="83"/>
      <c r="Q177" s="83"/>
    </row>
    <row r="178" spans="1:17" ht="16.5">
      <c r="A178" s="81"/>
      <c r="B178" s="81"/>
      <c r="C178" s="81"/>
      <c r="D178" s="81"/>
      <c r="E178" s="81"/>
      <c r="F178" s="221"/>
      <c r="G178" s="221"/>
      <c r="H178" s="22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1:17" ht="16.5">
      <c r="A179" s="81"/>
      <c r="B179" s="81"/>
      <c r="C179" s="81"/>
      <c r="D179" s="81"/>
      <c r="E179" s="81"/>
      <c r="F179" s="221"/>
      <c r="G179" s="221"/>
      <c r="H179" s="22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1:17" ht="16.5">
      <c r="A180" s="81"/>
      <c r="B180" s="81"/>
      <c r="C180" s="81"/>
      <c r="D180" s="81"/>
      <c r="E180" s="81"/>
      <c r="F180" s="221"/>
      <c r="G180" s="221"/>
      <c r="H180" s="22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1:17" ht="16.5">
      <c r="A181" s="81"/>
      <c r="B181" s="81"/>
      <c r="C181" s="81"/>
      <c r="D181" s="81"/>
      <c r="E181" s="81"/>
      <c r="F181" s="221"/>
      <c r="G181" s="221"/>
      <c r="H181" s="22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1:17" ht="17.25" thickBot="1">
      <c r="A182" s="75"/>
      <c r="B182" s="75"/>
      <c r="C182" s="75"/>
      <c r="D182" s="75"/>
      <c r="E182" s="75"/>
      <c r="F182" s="75"/>
      <c r="G182" s="75"/>
      <c r="H182" s="70"/>
      <c r="I182" s="70"/>
      <c r="J182" s="70"/>
      <c r="K182" s="70"/>
      <c r="L182" s="70"/>
      <c r="M182" s="70"/>
      <c r="N182" s="70"/>
      <c r="O182" s="70"/>
      <c r="P182" s="76"/>
      <c r="Q182" s="77"/>
    </row>
    <row r="183" spans="1:17" ht="15.75" thickBot="1">
      <c r="A183" s="264">
        <v>2</v>
      </c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6"/>
    </row>
    <row r="184" spans="1:17" ht="15.75">
      <c r="A184" s="300" t="s">
        <v>6</v>
      </c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2"/>
    </row>
    <row r="185" spans="1:17" ht="15">
      <c r="A185" s="3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1"/>
      <c r="Q185" s="42" t="s">
        <v>7</v>
      </c>
    </row>
    <row r="186" spans="1:17" ht="15.75">
      <c r="A186" s="43" t="s">
        <v>8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4"/>
      <c r="P186" s="45" t="s">
        <v>0</v>
      </c>
      <c r="Q186" s="46"/>
    </row>
    <row r="187" spans="1:17" ht="15.75">
      <c r="A187" s="43" t="s">
        <v>1</v>
      </c>
      <c r="B187" s="40"/>
      <c r="C187" s="40">
        <v>5120</v>
      </c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7"/>
      <c r="P187" s="48" t="s">
        <v>2</v>
      </c>
      <c r="Q187" s="49"/>
    </row>
    <row r="188" spans="1:17" ht="15.75">
      <c r="A188" s="43" t="s">
        <v>40</v>
      </c>
      <c r="B188" s="47"/>
      <c r="C188" s="47" t="s">
        <v>180</v>
      </c>
      <c r="D188" s="47"/>
      <c r="E188" s="47"/>
      <c r="F188" s="40"/>
      <c r="G188" s="40"/>
      <c r="H188" s="40"/>
      <c r="I188" s="40"/>
      <c r="J188" s="40"/>
      <c r="K188" s="40"/>
      <c r="L188" s="40"/>
      <c r="M188" s="40"/>
      <c r="N188" s="40"/>
      <c r="O188" s="47"/>
      <c r="P188" s="48" t="s">
        <v>3</v>
      </c>
      <c r="Q188" s="49"/>
    </row>
    <row r="189" spans="1:17" ht="15.75">
      <c r="A189" s="43" t="s">
        <v>41</v>
      </c>
      <c r="B189" s="47">
        <v>2014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7"/>
      <c r="P189" s="50" t="s">
        <v>4</v>
      </c>
      <c r="Q189" s="51"/>
    </row>
    <row r="190" spans="1:17" ht="15.75" thickBot="1">
      <c r="A190" s="39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222"/>
    </row>
    <row r="191" spans="1:17" ht="15.75">
      <c r="A191" s="270" t="s">
        <v>9</v>
      </c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56"/>
      <c r="N191" s="56"/>
      <c r="O191" s="273" t="s">
        <v>10</v>
      </c>
      <c r="P191" s="271"/>
      <c r="Q191" s="274"/>
    </row>
    <row r="192" spans="1:17" ht="15.75">
      <c r="A192" s="223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224"/>
      <c r="P192" s="40"/>
      <c r="Q192" s="222"/>
    </row>
    <row r="193" spans="1:17" ht="15.75">
      <c r="A193" s="290">
        <v>2</v>
      </c>
      <c r="B193" s="291"/>
      <c r="C193" s="291"/>
      <c r="D193" s="291"/>
      <c r="E193" s="291"/>
      <c r="F193" s="291"/>
      <c r="G193" s="292"/>
      <c r="H193" s="58" t="s">
        <v>11</v>
      </c>
      <c r="I193" s="59"/>
      <c r="J193" s="59"/>
      <c r="K193" s="59"/>
      <c r="L193" s="59"/>
      <c r="M193" s="59"/>
      <c r="N193" s="59"/>
      <c r="O193" s="60" t="s">
        <v>12</v>
      </c>
      <c r="P193" s="60" t="s">
        <v>13</v>
      </c>
      <c r="Q193" s="66" t="s">
        <v>14</v>
      </c>
    </row>
    <row r="194" spans="1:17" ht="15">
      <c r="A194" s="3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224"/>
      <c r="P194" s="225"/>
      <c r="Q194" s="222"/>
    </row>
    <row r="195" spans="1:17" ht="15.75">
      <c r="A195" s="293" t="s">
        <v>15</v>
      </c>
      <c r="B195" s="61" t="s">
        <v>16</v>
      </c>
      <c r="C195" s="284" t="s">
        <v>17</v>
      </c>
      <c r="D195" s="61" t="s">
        <v>18</v>
      </c>
      <c r="E195" s="61" t="s">
        <v>19</v>
      </c>
      <c r="F195" s="284" t="s">
        <v>20</v>
      </c>
      <c r="G195" s="284" t="s">
        <v>21</v>
      </c>
      <c r="H195" s="284" t="s">
        <v>51</v>
      </c>
      <c r="I195" s="284" t="s">
        <v>52</v>
      </c>
      <c r="J195" s="61"/>
      <c r="K195" s="61" t="s">
        <v>16</v>
      </c>
      <c r="L195" s="61"/>
      <c r="M195" s="61"/>
      <c r="N195" s="61"/>
      <c r="O195" s="286">
        <v>3</v>
      </c>
      <c r="P195" s="286">
        <v>4</v>
      </c>
      <c r="Q195" s="288">
        <v>5</v>
      </c>
    </row>
    <row r="196" spans="1:17" ht="16.5" thickBot="1">
      <c r="A196" s="279"/>
      <c r="B196" s="67" t="s">
        <v>15</v>
      </c>
      <c r="C196" s="281"/>
      <c r="D196" s="67" t="s">
        <v>24</v>
      </c>
      <c r="E196" s="67" t="s">
        <v>25</v>
      </c>
      <c r="F196" s="281"/>
      <c r="G196" s="281"/>
      <c r="H196" s="281"/>
      <c r="I196" s="281"/>
      <c r="J196" s="67" t="s">
        <v>53</v>
      </c>
      <c r="K196" s="67" t="s">
        <v>53</v>
      </c>
      <c r="L196" s="67" t="s">
        <v>54</v>
      </c>
      <c r="M196" s="67" t="s">
        <v>54</v>
      </c>
      <c r="N196" s="67" t="s">
        <v>81</v>
      </c>
      <c r="O196" s="257"/>
      <c r="P196" s="257"/>
      <c r="Q196" s="259"/>
    </row>
    <row r="197" spans="1:17" ht="16.5">
      <c r="A197" s="112"/>
      <c r="B197" s="113"/>
      <c r="C197" s="89"/>
      <c r="D197" s="113"/>
      <c r="E197" s="89"/>
      <c r="F197" s="113"/>
      <c r="G197" s="89"/>
      <c r="H197" s="113"/>
      <c r="I197" s="89"/>
      <c r="J197" s="113"/>
      <c r="K197" s="89"/>
      <c r="L197" s="113"/>
      <c r="M197" s="89"/>
      <c r="N197" s="113"/>
      <c r="O197" s="115"/>
      <c r="P197" s="116"/>
      <c r="Q197" s="139"/>
    </row>
    <row r="198" spans="1:17" ht="16.5">
      <c r="A198" s="188"/>
      <c r="B198" s="114"/>
      <c r="C198" s="69"/>
      <c r="D198" s="114"/>
      <c r="E198" s="69"/>
      <c r="F198" s="114"/>
      <c r="G198" s="69"/>
      <c r="H198" s="114">
        <v>2</v>
      </c>
      <c r="I198" s="69">
        <v>1</v>
      </c>
      <c r="J198" s="114"/>
      <c r="K198" s="69"/>
      <c r="L198" s="114"/>
      <c r="M198" s="69"/>
      <c r="N198" s="114"/>
      <c r="O198" s="189">
        <f>+P198-Q198</f>
        <v>0</v>
      </c>
      <c r="P198" s="190">
        <f>+P200</f>
        <v>1098000</v>
      </c>
      <c r="Q198" s="190">
        <f>+Q200</f>
        <v>1098000</v>
      </c>
    </row>
    <row r="199" spans="1:17" ht="16.5">
      <c r="A199" s="188"/>
      <c r="B199" s="114"/>
      <c r="C199" s="69"/>
      <c r="D199" s="114"/>
      <c r="E199" s="69"/>
      <c r="F199" s="114"/>
      <c r="G199" s="69"/>
      <c r="H199" s="114"/>
      <c r="I199" s="69"/>
      <c r="J199" s="114"/>
      <c r="K199" s="69"/>
      <c r="L199" s="114"/>
      <c r="M199" s="69"/>
      <c r="N199" s="114"/>
      <c r="O199" s="189"/>
      <c r="P199" s="191"/>
      <c r="Q199" s="190"/>
    </row>
    <row r="200" spans="1:17" ht="16.5">
      <c r="A200" s="188"/>
      <c r="B200" s="114"/>
      <c r="C200" s="69"/>
      <c r="D200" s="114"/>
      <c r="E200" s="69"/>
      <c r="F200" s="114"/>
      <c r="G200" s="69"/>
      <c r="H200" s="103">
        <v>2</v>
      </c>
      <c r="I200" s="72">
        <v>1</v>
      </c>
      <c r="J200" s="103">
        <v>1</v>
      </c>
      <c r="K200" s="72"/>
      <c r="L200" s="103"/>
      <c r="M200" s="72"/>
      <c r="N200" s="103" t="s">
        <v>57</v>
      </c>
      <c r="O200" s="189"/>
      <c r="P200" s="190">
        <f>+P201</f>
        <v>1098000</v>
      </c>
      <c r="Q200" s="190">
        <f>+Q201</f>
        <v>1098000</v>
      </c>
    </row>
    <row r="201" spans="1:17" ht="16.5">
      <c r="A201" s="188"/>
      <c r="B201" s="114"/>
      <c r="C201" s="69"/>
      <c r="D201" s="114"/>
      <c r="E201" s="69"/>
      <c r="F201" s="114"/>
      <c r="G201" s="69"/>
      <c r="H201" s="96">
        <v>2</v>
      </c>
      <c r="I201" s="75">
        <v>1</v>
      </c>
      <c r="J201" s="96">
        <v>1</v>
      </c>
      <c r="K201" s="75">
        <v>1</v>
      </c>
      <c r="L201" s="96">
        <v>0</v>
      </c>
      <c r="M201" s="75">
        <v>1</v>
      </c>
      <c r="N201" s="192" t="s">
        <v>129</v>
      </c>
      <c r="O201" s="189"/>
      <c r="P201" s="166">
        <f>274000+824000</f>
        <v>1098000</v>
      </c>
      <c r="Q201" s="166">
        <f>274000+824000</f>
        <v>1098000</v>
      </c>
    </row>
    <row r="202" spans="1:17" ht="16.5">
      <c r="A202" s="188"/>
      <c r="B202" s="114"/>
      <c r="C202" s="69"/>
      <c r="D202" s="114"/>
      <c r="E202" s="69"/>
      <c r="F202" s="114"/>
      <c r="G202" s="69"/>
      <c r="H202" s="114"/>
      <c r="I202" s="69"/>
      <c r="J202" s="114"/>
      <c r="K202" s="69"/>
      <c r="L202" s="114"/>
      <c r="M202" s="69"/>
      <c r="N202" s="114"/>
      <c r="O202" s="189"/>
      <c r="P202" s="191"/>
      <c r="Q202" s="190"/>
    </row>
    <row r="203" spans="1:17" ht="16.5">
      <c r="A203" s="188"/>
      <c r="B203" s="114"/>
      <c r="C203" s="69"/>
      <c r="D203" s="114"/>
      <c r="E203" s="69"/>
      <c r="F203" s="114"/>
      <c r="G203" s="69"/>
      <c r="H203" s="114"/>
      <c r="I203" s="69"/>
      <c r="J203" s="114"/>
      <c r="K203" s="69"/>
      <c r="L203" s="114"/>
      <c r="M203" s="69"/>
      <c r="N203" s="114"/>
      <c r="O203" s="189"/>
      <c r="P203" s="191"/>
      <c r="Q203" s="190"/>
    </row>
    <row r="204" spans="1:17" ht="16.5">
      <c r="A204" s="98">
        <v>11</v>
      </c>
      <c r="B204" s="97" t="s">
        <v>108</v>
      </c>
      <c r="C204" s="70" t="s">
        <v>108</v>
      </c>
      <c r="D204" s="150">
        <v>0.2</v>
      </c>
      <c r="E204" s="70" t="s">
        <v>107</v>
      </c>
      <c r="F204" s="97" t="s">
        <v>109</v>
      </c>
      <c r="G204" s="69"/>
      <c r="H204" s="103">
        <v>2</v>
      </c>
      <c r="I204" s="72">
        <v>2</v>
      </c>
      <c r="J204" s="103"/>
      <c r="K204" s="72"/>
      <c r="L204" s="103"/>
      <c r="M204" s="72"/>
      <c r="N204" s="103" t="s">
        <v>61</v>
      </c>
      <c r="O204" s="77">
        <f>+P204-Q204</f>
        <v>0</v>
      </c>
      <c r="P204" s="109">
        <f>+P207+P212+P216</f>
        <v>24603.75</v>
      </c>
      <c r="Q204" s="109">
        <f>+Q207+Q212+Q216</f>
        <v>24603.75</v>
      </c>
    </row>
    <row r="205" spans="1:17" ht="16.5">
      <c r="A205" s="98"/>
      <c r="B205" s="97"/>
      <c r="C205" s="70"/>
      <c r="D205" s="150"/>
      <c r="E205" s="70"/>
      <c r="F205" s="97"/>
      <c r="G205" s="69"/>
      <c r="H205" s="103"/>
      <c r="I205" s="72"/>
      <c r="J205" s="103"/>
      <c r="K205" s="72"/>
      <c r="L205" s="103"/>
      <c r="M205" s="72"/>
      <c r="N205" s="103"/>
      <c r="O205" s="77"/>
      <c r="P205" s="109"/>
      <c r="Q205" s="109"/>
    </row>
    <row r="206" spans="1:17" ht="16.5">
      <c r="A206" s="188"/>
      <c r="B206" s="114"/>
      <c r="C206" s="69"/>
      <c r="D206" s="114"/>
      <c r="E206" s="69"/>
      <c r="F206" s="96"/>
      <c r="G206" s="75"/>
      <c r="H206" s="103"/>
      <c r="I206" s="72"/>
      <c r="J206" s="103"/>
      <c r="K206" s="72"/>
      <c r="L206" s="103"/>
      <c r="M206" s="72"/>
      <c r="N206" s="103"/>
      <c r="O206" s="189"/>
      <c r="P206" s="191"/>
      <c r="Q206" s="190"/>
    </row>
    <row r="207" spans="1:17" ht="16.5">
      <c r="A207" s="188"/>
      <c r="B207" s="97" t="s">
        <v>108</v>
      </c>
      <c r="C207" s="70" t="s">
        <v>108</v>
      </c>
      <c r="D207" s="114"/>
      <c r="E207" s="70" t="s">
        <v>107</v>
      </c>
      <c r="F207" s="97" t="s">
        <v>109</v>
      </c>
      <c r="G207" s="75"/>
      <c r="H207" s="103">
        <v>2</v>
      </c>
      <c r="I207" s="72">
        <v>2</v>
      </c>
      <c r="J207" s="103">
        <v>3</v>
      </c>
      <c r="K207" s="72"/>
      <c r="L207" s="103"/>
      <c r="M207" s="72"/>
      <c r="N207" s="103" t="s">
        <v>66</v>
      </c>
      <c r="O207" s="193"/>
      <c r="P207" s="190">
        <f>+P208</f>
        <v>21963.75</v>
      </c>
      <c r="Q207" s="190">
        <f>+Q208</f>
        <v>21963.75</v>
      </c>
    </row>
    <row r="208" spans="1:17" ht="16.5">
      <c r="A208" s="188"/>
      <c r="B208" s="114"/>
      <c r="C208" s="69"/>
      <c r="D208" s="114"/>
      <c r="E208" s="69"/>
      <c r="F208" s="96"/>
      <c r="G208" s="75">
        <v>9995</v>
      </c>
      <c r="H208" s="104">
        <v>2</v>
      </c>
      <c r="I208" s="73">
        <v>2</v>
      </c>
      <c r="J208" s="104">
        <v>3</v>
      </c>
      <c r="K208" s="73">
        <v>1</v>
      </c>
      <c r="L208" s="104">
        <v>0</v>
      </c>
      <c r="M208" s="73">
        <v>1</v>
      </c>
      <c r="N208" s="104" t="s">
        <v>67</v>
      </c>
      <c r="O208" s="193"/>
      <c r="P208" s="166">
        <f>4087.5+5958.75+5958.75+5958.75</f>
        <v>21963.75</v>
      </c>
      <c r="Q208" s="166">
        <f>4087.5+5958.75+5958.75+5958.75</f>
        <v>21963.75</v>
      </c>
    </row>
    <row r="209" spans="1:17" ht="16.5">
      <c r="A209" s="188"/>
      <c r="B209" s="114"/>
      <c r="C209" s="69"/>
      <c r="D209" s="114"/>
      <c r="E209" s="69"/>
      <c r="F209" s="96"/>
      <c r="G209" s="75"/>
      <c r="H209" s="104"/>
      <c r="I209" s="73"/>
      <c r="J209" s="104"/>
      <c r="K209" s="73"/>
      <c r="L209" s="104"/>
      <c r="M209" s="73"/>
      <c r="N209" s="104"/>
      <c r="O209" s="193"/>
      <c r="P209" s="166"/>
      <c r="Q209" s="166"/>
    </row>
    <row r="210" spans="1:17" ht="16.5">
      <c r="A210" s="188"/>
      <c r="B210" s="114"/>
      <c r="C210" s="69"/>
      <c r="D210" s="114"/>
      <c r="E210" s="69"/>
      <c r="F210" s="96"/>
      <c r="G210" s="75"/>
      <c r="H210" s="104"/>
      <c r="I210" s="73"/>
      <c r="J210" s="104"/>
      <c r="K210" s="73"/>
      <c r="L210" s="104"/>
      <c r="M210" s="73"/>
      <c r="N210" s="104"/>
      <c r="O210" s="193"/>
      <c r="P210" s="166"/>
      <c r="Q210" s="166"/>
    </row>
    <row r="211" spans="1:17" ht="16.5">
      <c r="A211" s="188"/>
      <c r="B211" s="97" t="s">
        <v>108</v>
      </c>
      <c r="C211" s="70" t="s">
        <v>108</v>
      </c>
      <c r="D211" s="114"/>
      <c r="E211" s="70" t="s">
        <v>107</v>
      </c>
      <c r="F211" s="97" t="s">
        <v>109</v>
      </c>
      <c r="G211" s="75"/>
      <c r="H211" s="103">
        <v>2</v>
      </c>
      <c r="I211" s="72">
        <v>2</v>
      </c>
      <c r="J211" s="103">
        <v>4</v>
      </c>
      <c r="K211" s="72"/>
      <c r="L211" s="103"/>
      <c r="M211" s="72"/>
      <c r="N211" s="103" t="s">
        <v>68</v>
      </c>
      <c r="O211" s="193"/>
      <c r="P211" s="190"/>
      <c r="Q211" s="190"/>
    </row>
    <row r="212" spans="1:17" ht="16.5">
      <c r="A212" s="188"/>
      <c r="B212" s="97"/>
      <c r="C212" s="70"/>
      <c r="D212" s="114"/>
      <c r="E212" s="70"/>
      <c r="F212" s="97"/>
      <c r="G212" s="75"/>
      <c r="H212" s="104">
        <v>2</v>
      </c>
      <c r="I212" s="73">
        <v>2</v>
      </c>
      <c r="J212" s="104">
        <v>4</v>
      </c>
      <c r="K212" s="73">
        <v>2</v>
      </c>
      <c r="L212" s="104">
        <v>0</v>
      </c>
      <c r="M212" s="73">
        <v>1</v>
      </c>
      <c r="N212" s="104" t="s">
        <v>163</v>
      </c>
      <c r="O212" s="193"/>
      <c r="P212" s="190">
        <f>+P213</f>
        <v>30</v>
      </c>
      <c r="Q212" s="190">
        <f>+Q213</f>
        <v>30</v>
      </c>
    </row>
    <row r="213" spans="1:17" ht="16.5">
      <c r="A213" s="188"/>
      <c r="B213" s="114"/>
      <c r="C213" s="69"/>
      <c r="D213" s="114"/>
      <c r="E213" s="69"/>
      <c r="F213" s="96"/>
      <c r="G213" s="75">
        <v>9995</v>
      </c>
      <c r="H213" s="104">
        <v>2</v>
      </c>
      <c r="I213" s="73">
        <v>2</v>
      </c>
      <c r="J213" s="104">
        <v>4</v>
      </c>
      <c r="K213" s="73">
        <v>4</v>
      </c>
      <c r="L213" s="104">
        <v>0</v>
      </c>
      <c r="M213" s="73">
        <v>1</v>
      </c>
      <c r="N213" s="104" t="s">
        <v>69</v>
      </c>
      <c r="O213" s="193"/>
      <c r="P213" s="166">
        <v>30</v>
      </c>
      <c r="Q213" s="166">
        <v>30</v>
      </c>
    </row>
    <row r="214" spans="1:17" ht="16.5">
      <c r="A214" s="188"/>
      <c r="B214" s="114"/>
      <c r="C214" s="69"/>
      <c r="D214" s="114"/>
      <c r="E214" s="69"/>
      <c r="F214" s="96"/>
      <c r="G214" s="75"/>
      <c r="H214" s="104"/>
      <c r="I214" s="73"/>
      <c r="J214" s="104"/>
      <c r="K214" s="73"/>
      <c r="L214" s="104"/>
      <c r="M214" s="73"/>
      <c r="N214" s="104"/>
      <c r="O214" s="193"/>
      <c r="P214" s="166"/>
      <c r="Q214" s="166"/>
    </row>
    <row r="215" spans="1:17" ht="16.5">
      <c r="A215" s="188"/>
      <c r="B215" s="114"/>
      <c r="C215" s="69"/>
      <c r="D215" s="114"/>
      <c r="E215" s="69"/>
      <c r="F215" s="96"/>
      <c r="G215" s="75"/>
      <c r="H215" s="104"/>
      <c r="I215" s="73"/>
      <c r="J215" s="104"/>
      <c r="K215" s="73"/>
      <c r="L215" s="104"/>
      <c r="M215" s="73"/>
      <c r="N215" s="104"/>
      <c r="O215" s="193"/>
      <c r="P215" s="166"/>
      <c r="Q215" s="166"/>
    </row>
    <row r="216" spans="1:17" ht="33">
      <c r="A216" s="188"/>
      <c r="B216" s="114"/>
      <c r="C216" s="69"/>
      <c r="D216" s="114"/>
      <c r="E216" s="69"/>
      <c r="F216" s="96"/>
      <c r="G216" s="75"/>
      <c r="H216" s="103">
        <v>2</v>
      </c>
      <c r="I216" s="72">
        <v>2</v>
      </c>
      <c r="J216" s="103">
        <v>7</v>
      </c>
      <c r="K216" s="72"/>
      <c r="L216" s="103"/>
      <c r="M216" s="72"/>
      <c r="N216" s="182" t="s">
        <v>167</v>
      </c>
      <c r="O216" s="194"/>
      <c r="P216" s="190">
        <f>+P217</f>
        <v>2610</v>
      </c>
      <c r="Q216" s="190">
        <f>+Q217</f>
        <v>2610</v>
      </c>
    </row>
    <row r="217" spans="1:17" ht="16.5">
      <c r="A217" s="188"/>
      <c r="B217" s="114"/>
      <c r="C217" s="69"/>
      <c r="D217" s="114"/>
      <c r="E217" s="69"/>
      <c r="F217" s="96"/>
      <c r="G217" s="75"/>
      <c r="H217" s="104">
        <v>2</v>
      </c>
      <c r="I217" s="73">
        <v>2</v>
      </c>
      <c r="J217" s="104">
        <v>7</v>
      </c>
      <c r="K217" s="73">
        <v>2</v>
      </c>
      <c r="L217" s="104">
        <v>0</v>
      </c>
      <c r="M217" s="73">
        <v>6</v>
      </c>
      <c r="N217" s="104" t="s">
        <v>168</v>
      </c>
      <c r="O217" s="193"/>
      <c r="P217" s="166">
        <v>2610</v>
      </c>
      <c r="Q217" s="166">
        <v>2610</v>
      </c>
    </row>
    <row r="218" spans="1:17" ht="16.5">
      <c r="A218" s="188"/>
      <c r="B218" s="114"/>
      <c r="C218" s="69"/>
      <c r="D218" s="114"/>
      <c r="E218" s="69"/>
      <c r="F218" s="96"/>
      <c r="G218" s="75"/>
      <c r="H218" s="104"/>
      <c r="I218" s="73"/>
      <c r="J218" s="104"/>
      <c r="K218" s="73"/>
      <c r="L218" s="104"/>
      <c r="M218" s="73"/>
      <c r="N218" s="104"/>
      <c r="O218" s="193"/>
      <c r="P218" s="166"/>
      <c r="Q218" s="166"/>
    </row>
    <row r="219" spans="1:17" ht="16.5">
      <c r="A219" s="188"/>
      <c r="B219" s="114"/>
      <c r="C219" s="69"/>
      <c r="D219" s="114"/>
      <c r="E219" s="69"/>
      <c r="F219" s="96"/>
      <c r="G219" s="75"/>
      <c r="H219" s="104"/>
      <c r="I219" s="73"/>
      <c r="J219" s="104"/>
      <c r="K219" s="73"/>
      <c r="L219" s="104"/>
      <c r="M219" s="73"/>
      <c r="N219" s="104"/>
      <c r="O219" s="193"/>
      <c r="P219" s="166"/>
      <c r="Q219" s="166"/>
    </row>
    <row r="220" spans="1:17" ht="16.5">
      <c r="A220" s="188"/>
      <c r="B220" s="114"/>
      <c r="C220" s="69"/>
      <c r="D220" s="114"/>
      <c r="E220" s="69"/>
      <c r="F220" s="96"/>
      <c r="G220" s="75"/>
      <c r="H220" s="103">
        <v>2</v>
      </c>
      <c r="I220" s="72">
        <v>3</v>
      </c>
      <c r="J220" s="103"/>
      <c r="K220" s="72"/>
      <c r="L220" s="103"/>
      <c r="M220" s="72"/>
      <c r="N220" s="103" t="s">
        <v>118</v>
      </c>
      <c r="O220" s="194">
        <f>+P220-Q220</f>
        <v>1035.9000000000015</v>
      </c>
      <c r="P220" s="190">
        <f>+P222+P227+P232+P236+P244</f>
        <v>39335.39</v>
      </c>
      <c r="Q220" s="190">
        <f>+Q222+Q227+Q232+Q236+Q244</f>
        <v>38299.49</v>
      </c>
    </row>
    <row r="221" spans="1:17" ht="16.5">
      <c r="A221" s="188"/>
      <c r="B221" s="114"/>
      <c r="C221" s="69"/>
      <c r="D221" s="114"/>
      <c r="E221" s="69"/>
      <c r="F221" s="96"/>
      <c r="G221" s="75"/>
      <c r="H221" s="103"/>
      <c r="I221" s="72"/>
      <c r="J221" s="103"/>
      <c r="K221" s="72"/>
      <c r="L221" s="103"/>
      <c r="M221" s="72"/>
      <c r="N221" s="103"/>
      <c r="O221" s="194"/>
      <c r="P221" s="190"/>
      <c r="Q221" s="190"/>
    </row>
    <row r="222" spans="1:17" ht="16.5">
      <c r="A222" s="188"/>
      <c r="B222" s="114"/>
      <c r="C222" s="69"/>
      <c r="D222" s="114"/>
      <c r="E222" s="69"/>
      <c r="F222" s="96"/>
      <c r="G222" s="75"/>
      <c r="H222" s="103">
        <v>2</v>
      </c>
      <c r="I222" s="72">
        <v>3</v>
      </c>
      <c r="J222" s="103">
        <v>1</v>
      </c>
      <c r="K222" s="72"/>
      <c r="L222" s="103"/>
      <c r="M222" s="72"/>
      <c r="N222" s="103" t="s">
        <v>71</v>
      </c>
      <c r="O222" s="194"/>
      <c r="P222" s="190">
        <f>+P223+P224</f>
        <v>10702.94</v>
      </c>
      <c r="Q222" s="190">
        <f>+Q223+Q224</f>
        <v>10702.94</v>
      </c>
    </row>
    <row r="223" spans="1:18" ht="16.5">
      <c r="A223" s="188"/>
      <c r="B223" s="114"/>
      <c r="C223" s="69"/>
      <c r="D223" s="114"/>
      <c r="E223" s="69"/>
      <c r="F223" s="96"/>
      <c r="G223" s="75"/>
      <c r="H223" s="104">
        <v>2</v>
      </c>
      <c r="I223" s="73">
        <v>3</v>
      </c>
      <c r="J223" s="104">
        <v>1</v>
      </c>
      <c r="K223" s="73">
        <v>1</v>
      </c>
      <c r="L223" s="104">
        <v>0</v>
      </c>
      <c r="M223" s="73">
        <v>1</v>
      </c>
      <c r="N223" s="104" t="s">
        <v>72</v>
      </c>
      <c r="O223" s="193"/>
      <c r="P223" s="166">
        <v>484.94</v>
      </c>
      <c r="Q223" s="166">
        <v>484.94</v>
      </c>
      <c r="R223" s="19"/>
    </row>
    <row r="224" spans="1:17" ht="16.5">
      <c r="A224" s="188"/>
      <c r="B224" s="114"/>
      <c r="C224" s="69"/>
      <c r="D224" s="114"/>
      <c r="E224" s="69"/>
      <c r="F224" s="96"/>
      <c r="G224" s="75"/>
      <c r="H224" s="104">
        <v>2</v>
      </c>
      <c r="I224" s="73">
        <v>3</v>
      </c>
      <c r="J224" s="104">
        <v>1</v>
      </c>
      <c r="K224" s="73">
        <v>3</v>
      </c>
      <c r="L224" s="104">
        <v>0</v>
      </c>
      <c r="M224" s="73">
        <v>3</v>
      </c>
      <c r="N224" s="104" t="s">
        <v>193</v>
      </c>
      <c r="O224" s="193"/>
      <c r="P224" s="166">
        <v>10218</v>
      </c>
      <c r="Q224" s="166">
        <v>10218</v>
      </c>
    </row>
    <row r="225" spans="1:17" ht="16.5">
      <c r="A225" s="188"/>
      <c r="B225" s="114"/>
      <c r="C225" s="69"/>
      <c r="D225" s="114"/>
      <c r="E225" s="69"/>
      <c r="F225" s="96"/>
      <c r="G225" s="75"/>
      <c r="H225" s="103"/>
      <c r="I225" s="72"/>
      <c r="J225" s="103"/>
      <c r="K225" s="72"/>
      <c r="L225" s="103"/>
      <c r="M225" s="72"/>
      <c r="N225" s="103"/>
      <c r="O225" s="194"/>
      <c r="P225" s="190"/>
      <c r="Q225" s="190"/>
    </row>
    <row r="226" spans="1:17" ht="16.5">
      <c r="A226" s="188"/>
      <c r="B226" s="114"/>
      <c r="C226" s="69"/>
      <c r="D226" s="114"/>
      <c r="E226" s="69"/>
      <c r="F226" s="96"/>
      <c r="G226" s="75"/>
      <c r="H226" s="104"/>
      <c r="I226" s="73"/>
      <c r="J226" s="104"/>
      <c r="K226" s="73"/>
      <c r="L226" s="104"/>
      <c r="M226" s="73"/>
      <c r="N226" s="104"/>
      <c r="O226" s="193"/>
      <c r="P226" s="166"/>
      <c r="Q226" s="166"/>
    </row>
    <row r="227" spans="1:17" ht="16.5">
      <c r="A227" s="188"/>
      <c r="B227" s="114"/>
      <c r="C227" s="69"/>
      <c r="D227" s="114"/>
      <c r="E227" s="69"/>
      <c r="F227" s="96"/>
      <c r="G227" s="75"/>
      <c r="H227" s="103">
        <v>2</v>
      </c>
      <c r="I227" s="72">
        <v>3</v>
      </c>
      <c r="J227" s="103">
        <v>5</v>
      </c>
      <c r="K227" s="72"/>
      <c r="L227" s="103"/>
      <c r="M227" s="72"/>
      <c r="N227" s="103" t="s">
        <v>74</v>
      </c>
      <c r="O227" s="194"/>
      <c r="P227" s="190">
        <f>+P228+P229</f>
        <v>577.7</v>
      </c>
      <c r="Q227" s="190">
        <f>+Q228+Q229</f>
        <v>577.7</v>
      </c>
    </row>
    <row r="228" spans="1:17" ht="16.5">
      <c r="A228" s="188"/>
      <c r="B228" s="114"/>
      <c r="C228" s="69"/>
      <c r="D228" s="114"/>
      <c r="E228" s="69"/>
      <c r="F228" s="96"/>
      <c r="G228" s="75"/>
      <c r="H228" s="104">
        <v>2</v>
      </c>
      <c r="I228" s="73">
        <v>3</v>
      </c>
      <c r="J228" s="104">
        <v>5</v>
      </c>
      <c r="K228" s="73">
        <v>4</v>
      </c>
      <c r="L228" s="104">
        <v>0</v>
      </c>
      <c r="M228" s="73">
        <v>1</v>
      </c>
      <c r="N228" s="104" t="s">
        <v>89</v>
      </c>
      <c r="O228" s="193"/>
      <c r="P228" s="166">
        <v>400</v>
      </c>
      <c r="Q228" s="166">
        <v>400</v>
      </c>
    </row>
    <row r="229" spans="1:17" ht="16.5">
      <c r="A229" s="188"/>
      <c r="B229" s="114"/>
      <c r="C229" s="69"/>
      <c r="D229" s="114"/>
      <c r="E229" s="69"/>
      <c r="F229" s="96"/>
      <c r="G229" s="75"/>
      <c r="H229" s="104">
        <v>2</v>
      </c>
      <c r="I229" s="73">
        <v>3</v>
      </c>
      <c r="J229" s="104">
        <v>5</v>
      </c>
      <c r="K229" s="73">
        <v>5</v>
      </c>
      <c r="L229" s="104">
        <v>0</v>
      </c>
      <c r="M229" s="73">
        <v>1</v>
      </c>
      <c r="N229" s="104" t="s">
        <v>75</v>
      </c>
      <c r="O229" s="193"/>
      <c r="P229" s="166">
        <v>177.7</v>
      </c>
      <c r="Q229" s="166">
        <v>177.7</v>
      </c>
    </row>
    <row r="230" spans="1:17" ht="16.5">
      <c r="A230" s="188"/>
      <c r="B230" s="114"/>
      <c r="C230" s="69"/>
      <c r="D230" s="114"/>
      <c r="E230" s="69"/>
      <c r="F230" s="96"/>
      <c r="G230" s="75"/>
      <c r="H230" s="104"/>
      <c r="I230" s="73"/>
      <c r="J230" s="104"/>
      <c r="K230" s="73"/>
      <c r="L230" s="104"/>
      <c r="M230" s="73"/>
      <c r="N230" s="104"/>
      <c r="O230" s="193"/>
      <c r="P230" s="166"/>
      <c r="Q230" s="166"/>
    </row>
    <row r="231" spans="1:17" ht="16.5">
      <c r="A231" s="188"/>
      <c r="B231" s="114"/>
      <c r="C231" s="69"/>
      <c r="D231" s="114"/>
      <c r="E231" s="69"/>
      <c r="F231" s="96"/>
      <c r="G231" s="75"/>
      <c r="H231" s="104"/>
      <c r="I231" s="73"/>
      <c r="J231" s="104"/>
      <c r="K231" s="73"/>
      <c r="L231" s="104"/>
      <c r="M231" s="73"/>
      <c r="N231" s="104"/>
      <c r="O231" s="193"/>
      <c r="P231" s="166"/>
      <c r="Q231" s="166"/>
    </row>
    <row r="232" spans="1:17" ht="33">
      <c r="A232" s="188"/>
      <c r="B232" s="114"/>
      <c r="C232" s="69"/>
      <c r="D232" s="114"/>
      <c r="E232" s="69"/>
      <c r="F232" s="96"/>
      <c r="G232" s="75"/>
      <c r="H232" s="103">
        <v>2</v>
      </c>
      <c r="I232" s="72">
        <v>3</v>
      </c>
      <c r="J232" s="103">
        <v>6</v>
      </c>
      <c r="K232" s="72"/>
      <c r="L232" s="103"/>
      <c r="M232" s="72"/>
      <c r="N232" s="152" t="s">
        <v>76</v>
      </c>
      <c r="O232" s="193"/>
      <c r="P232" s="190">
        <f>+P233</f>
        <v>5786.75</v>
      </c>
      <c r="Q232" s="190">
        <f>+Q233</f>
        <v>5786.75</v>
      </c>
    </row>
    <row r="233" spans="1:17" ht="16.5">
      <c r="A233" s="188"/>
      <c r="B233" s="114"/>
      <c r="C233" s="69"/>
      <c r="D233" s="114"/>
      <c r="E233" s="69"/>
      <c r="F233" s="96"/>
      <c r="G233" s="75"/>
      <c r="H233" s="104">
        <v>2</v>
      </c>
      <c r="I233" s="73">
        <v>3</v>
      </c>
      <c r="J233" s="104">
        <v>6</v>
      </c>
      <c r="K233" s="73">
        <v>3</v>
      </c>
      <c r="L233" s="104">
        <v>0</v>
      </c>
      <c r="M233" s="73">
        <v>1</v>
      </c>
      <c r="N233" s="104" t="s">
        <v>86</v>
      </c>
      <c r="O233" s="193"/>
      <c r="P233" s="166">
        <f>4628.75+1158</f>
        <v>5786.75</v>
      </c>
      <c r="Q233" s="166">
        <f>4628.75+1158</f>
        <v>5786.75</v>
      </c>
    </row>
    <row r="234" spans="1:17" ht="16.5">
      <c r="A234" s="188"/>
      <c r="B234" s="114"/>
      <c r="C234" s="69"/>
      <c r="D234" s="114"/>
      <c r="E234" s="69"/>
      <c r="F234" s="96"/>
      <c r="G234" s="75"/>
      <c r="H234" s="104"/>
      <c r="I234" s="73"/>
      <c r="J234" s="104"/>
      <c r="K234" s="73"/>
      <c r="L234" s="104"/>
      <c r="M234" s="73"/>
      <c r="N234" s="104"/>
      <c r="O234" s="193"/>
      <c r="P234" s="166"/>
      <c r="Q234" s="166"/>
    </row>
    <row r="235" spans="1:17" ht="16.5">
      <c r="A235" s="188"/>
      <c r="B235" s="114"/>
      <c r="C235" s="69"/>
      <c r="D235" s="114"/>
      <c r="E235" s="69"/>
      <c r="F235" s="96"/>
      <c r="G235" s="75"/>
      <c r="H235" s="104"/>
      <c r="I235" s="73"/>
      <c r="J235" s="104"/>
      <c r="K235" s="73"/>
      <c r="L235" s="104"/>
      <c r="M235" s="73"/>
      <c r="N235" s="104"/>
      <c r="O235" s="193"/>
      <c r="P235" s="166"/>
      <c r="Q235" s="166"/>
    </row>
    <row r="236" spans="1:17" ht="16.5">
      <c r="A236" s="188"/>
      <c r="B236" s="114"/>
      <c r="C236" s="69"/>
      <c r="D236" s="114"/>
      <c r="E236" s="69"/>
      <c r="F236" s="96"/>
      <c r="G236" s="75"/>
      <c r="H236" s="103">
        <v>2</v>
      </c>
      <c r="I236" s="72">
        <v>3</v>
      </c>
      <c r="J236" s="103">
        <v>7</v>
      </c>
      <c r="K236" s="72"/>
      <c r="L236" s="103"/>
      <c r="M236" s="72"/>
      <c r="N236" s="136" t="s">
        <v>136</v>
      </c>
      <c r="O236" s="193"/>
      <c r="P236" s="190">
        <f>+P237+P238+P239+P240</f>
        <v>22183</v>
      </c>
      <c r="Q236" s="190">
        <f>+Q237+Q238+Q239+Q240</f>
        <v>21147.1</v>
      </c>
    </row>
    <row r="237" spans="1:17" ht="16.5">
      <c r="A237" s="188"/>
      <c r="B237" s="114"/>
      <c r="C237" s="69"/>
      <c r="D237" s="114"/>
      <c r="E237" s="69"/>
      <c r="F237" s="96"/>
      <c r="G237" s="75"/>
      <c r="H237" s="104">
        <v>2</v>
      </c>
      <c r="I237" s="73">
        <v>3</v>
      </c>
      <c r="J237" s="104">
        <v>7</v>
      </c>
      <c r="K237" s="73">
        <v>1</v>
      </c>
      <c r="L237" s="104">
        <v>0</v>
      </c>
      <c r="M237" s="73">
        <v>1</v>
      </c>
      <c r="N237" s="104" t="s">
        <v>140</v>
      </c>
      <c r="O237" s="193"/>
      <c r="P237" s="166">
        <v>8000</v>
      </c>
      <c r="Q237" s="166">
        <v>8000</v>
      </c>
    </row>
    <row r="238" spans="1:17" ht="16.5">
      <c r="A238" s="188"/>
      <c r="B238" s="114"/>
      <c r="C238" s="69"/>
      <c r="D238" s="114"/>
      <c r="E238" s="69"/>
      <c r="F238" s="96"/>
      <c r="G238" s="75"/>
      <c r="H238" s="104">
        <v>2</v>
      </c>
      <c r="I238" s="73">
        <v>3</v>
      </c>
      <c r="J238" s="104">
        <v>7</v>
      </c>
      <c r="K238" s="73">
        <v>1</v>
      </c>
      <c r="L238" s="104">
        <v>0</v>
      </c>
      <c r="M238" s="73">
        <v>4</v>
      </c>
      <c r="N238" s="104" t="s">
        <v>117</v>
      </c>
      <c r="O238" s="193"/>
      <c r="P238" s="166">
        <v>1800</v>
      </c>
      <c r="Q238" s="166">
        <v>1800</v>
      </c>
    </row>
    <row r="239" spans="1:17" ht="16.5">
      <c r="A239" s="188"/>
      <c r="B239" s="114"/>
      <c r="C239" s="69"/>
      <c r="D239" s="114"/>
      <c r="E239" s="69"/>
      <c r="F239" s="96"/>
      <c r="G239" s="75"/>
      <c r="H239" s="104">
        <v>2</v>
      </c>
      <c r="I239" s="73">
        <v>3</v>
      </c>
      <c r="J239" s="104">
        <v>7</v>
      </c>
      <c r="K239" s="73">
        <v>1</v>
      </c>
      <c r="L239" s="104">
        <v>0</v>
      </c>
      <c r="M239" s="73">
        <v>5</v>
      </c>
      <c r="N239" s="104" t="s">
        <v>191</v>
      </c>
      <c r="O239" s="193"/>
      <c r="P239" s="166">
        <v>1883</v>
      </c>
      <c r="Q239" s="166">
        <v>1883</v>
      </c>
    </row>
    <row r="240" spans="1:17" ht="16.5">
      <c r="A240" s="188"/>
      <c r="B240" s="114"/>
      <c r="C240" s="69"/>
      <c r="D240" s="114"/>
      <c r="E240" s="69"/>
      <c r="F240" s="96"/>
      <c r="G240" s="75"/>
      <c r="H240" s="104">
        <v>2</v>
      </c>
      <c r="I240" s="73">
        <v>3</v>
      </c>
      <c r="J240" s="104">
        <v>7</v>
      </c>
      <c r="K240" s="73">
        <v>2</v>
      </c>
      <c r="L240" s="104">
        <v>0</v>
      </c>
      <c r="M240" s="73">
        <v>4</v>
      </c>
      <c r="N240" s="104" t="s">
        <v>194</v>
      </c>
      <c r="O240" s="193"/>
      <c r="P240" s="166">
        <v>10500</v>
      </c>
      <c r="Q240" s="166">
        <v>9464.1</v>
      </c>
    </row>
    <row r="241" spans="1:17" ht="16.5">
      <c r="A241" s="188"/>
      <c r="B241" s="114"/>
      <c r="C241" s="69"/>
      <c r="D241" s="114"/>
      <c r="E241" s="69"/>
      <c r="F241" s="96"/>
      <c r="G241" s="75"/>
      <c r="H241" s="104">
        <v>2</v>
      </c>
      <c r="I241" s="73">
        <v>3</v>
      </c>
      <c r="J241" s="104">
        <v>7</v>
      </c>
      <c r="K241" s="73">
        <v>2</v>
      </c>
      <c r="L241" s="104">
        <v>0</v>
      </c>
      <c r="M241" s="73">
        <v>5</v>
      </c>
      <c r="N241" s="104" t="s">
        <v>116</v>
      </c>
      <c r="O241" s="193"/>
      <c r="P241" s="166"/>
      <c r="Q241" s="166"/>
    </row>
    <row r="242" spans="1:17" ht="16.5">
      <c r="A242" s="188"/>
      <c r="B242" s="114"/>
      <c r="C242" s="69"/>
      <c r="D242" s="114"/>
      <c r="E242" s="69"/>
      <c r="F242" s="96"/>
      <c r="G242" s="75"/>
      <c r="H242" s="104"/>
      <c r="I242" s="73"/>
      <c r="J242" s="104"/>
      <c r="K242" s="73"/>
      <c r="L242" s="104"/>
      <c r="M242" s="73"/>
      <c r="N242" s="104"/>
      <c r="O242" s="193"/>
      <c r="P242" s="166"/>
      <c r="Q242" s="166"/>
    </row>
    <row r="243" spans="1:17" ht="16.5">
      <c r="A243" s="188"/>
      <c r="B243" s="114"/>
      <c r="C243" s="69"/>
      <c r="D243" s="114"/>
      <c r="E243" s="69"/>
      <c r="F243" s="96"/>
      <c r="G243" s="75"/>
      <c r="H243" s="104"/>
      <c r="I243" s="73"/>
      <c r="J243" s="104"/>
      <c r="K243" s="73"/>
      <c r="L243" s="104"/>
      <c r="M243" s="73"/>
      <c r="N243" s="104"/>
      <c r="O243" s="193"/>
      <c r="P243" s="166"/>
      <c r="Q243" s="166"/>
    </row>
    <row r="244" spans="1:17" ht="16.5">
      <c r="A244" s="188"/>
      <c r="B244" s="114"/>
      <c r="C244" s="69"/>
      <c r="D244" s="114"/>
      <c r="E244" s="69"/>
      <c r="F244" s="96"/>
      <c r="G244" s="75"/>
      <c r="H244" s="103">
        <v>2</v>
      </c>
      <c r="I244" s="72">
        <v>3</v>
      </c>
      <c r="J244" s="103">
        <v>9</v>
      </c>
      <c r="K244" s="72"/>
      <c r="L244" s="103"/>
      <c r="M244" s="72"/>
      <c r="N244" s="103" t="s">
        <v>79</v>
      </c>
      <c r="O244" s="194"/>
      <c r="P244" s="190">
        <f>+P245</f>
        <v>85</v>
      </c>
      <c r="Q244" s="190">
        <f>+Q245</f>
        <v>85</v>
      </c>
    </row>
    <row r="245" spans="1:17" ht="16.5">
      <c r="A245" s="188"/>
      <c r="B245" s="114"/>
      <c r="C245" s="69"/>
      <c r="D245" s="114"/>
      <c r="E245" s="69"/>
      <c r="F245" s="96"/>
      <c r="G245" s="75"/>
      <c r="H245" s="104">
        <v>2</v>
      </c>
      <c r="I245" s="73">
        <v>3</v>
      </c>
      <c r="J245" s="104">
        <v>9</v>
      </c>
      <c r="K245" s="73">
        <v>6</v>
      </c>
      <c r="L245" s="104">
        <v>0</v>
      </c>
      <c r="M245" s="73">
        <v>1</v>
      </c>
      <c r="N245" s="104" t="s">
        <v>87</v>
      </c>
      <c r="O245" s="193"/>
      <c r="P245" s="166">
        <v>85</v>
      </c>
      <c r="Q245" s="166">
        <v>85</v>
      </c>
    </row>
    <row r="246" spans="1:17" ht="16.5">
      <c r="A246" s="188"/>
      <c r="B246" s="114"/>
      <c r="C246" s="69"/>
      <c r="D246" s="114"/>
      <c r="E246" s="69"/>
      <c r="F246" s="96"/>
      <c r="G246" s="75"/>
      <c r="H246" s="104"/>
      <c r="I246" s="73"/>
      <c r="J246" s="104"/>
      <c r="K246" s="73"/>
      <c r="L246" s="104"/>
      <c r="M246" s="73"/>
      <c r="N246" s="104"/>
      <c r="O246" s="193"/>
      <c r="P246" s="166"/>
      <c r="Q246" s="166"/>
    </row>
    <row r="247" spans="1:17" ht="16.5">
      <c r="A247" s="188"/>
      <c r="B247" s="114"/>
      <c r="C247" s="69"/>
      <c r="D247" s="114"/>
      <c r="E247" s="69"/>
      <c r="F247" s="96"/>
      <c r="G247" s="75"/>
      <c r="H247" s="104"/>
      <c r="I247" s="73"/>
      <c r="J247" s="104"/>
      <c r="K247" s="73"/>
      <c r="L247" s="104"/>
      <c r="M247" s="73"/>
      <c r="N247" s="104"/>
      <c r="O247" s="193"/>
      <c r="P247" s="166"/>
      <c r="Q247" s="166"/>
    </row>
    <row r="248" spans="1:17" ht="16.5">
      <c r="A248" s="188"/>
      <c r="B248" s="114"/>
      <c r="C248" s="69"/>
      <c r="D248" s="114"/>
      <c r="E248" s="69"/>
      <c r="F248" s="96"/>
      <c r="G248" s="75"/>
      <c r="H248" s="104"/>
      <c r="I248" s="73"/>
      <c r="J248" s="104"/>
      <c r="K248" s="73"/>
      <c r="L248" s="104"/>
      <c r="M248" s="73"/>
      <c r="N248" s="104"/>
      <c r="O248" s="193"/>
      <c r="P248" s="166"/>
      <c r="Q248" s="166"/>
    </row>
    <row r="249" spans="1:17" ht="16.5">
      <c r="A249" s="188"/>
      <c r="B249" s="114"/>
      <c r="C249" s="69"/>
      <c r="D249" s="114"/>
      <c r="E249" s="69"/>
      <c r="F249" s="96"/>
      <c r="G249" s="75"/>
      <c r="H249" s="103">
        <v>2</v>
      </c>
      <c r="I249" s="72">
        <v>6</v>
      </c>
      <c r="J249" s="103"/>
      <c r="K249" s="72"/>
      <c r="L249" s="103"/>
      <c r="M249" s="72"/>
      <c r="N249" s="103" t="s">
        <v>90</v>
      </c>
      <c r="O249" s="194">
        <f>+P249-Q249</f>
        <v>186.02000000000044</v>
      </c>
      <c r="P249" s="190">
        <f>+P251</f>
        <v>4490.83</v>
      </c>
      <c r="Q249" s="190">
        <f>+Q251</f>
        <v>4304.8099999999995</v>
      </c>
    </row>
    <row r="250" spans="1:17" ht="16.5">
      <c r="A250" s="188"/>
      <c r="B250" s="114"/>
      <c r="C250" s="69"/>
      <c r="D250" s="114"/>
      <c r="E250" s="69"/>
      <c r="F250" s="96"/>
      <c r="G250" s="75"/>
      <c r="H250" s="104"/>
      <c r="I250" s="73"/>
      <c r="J250" s="104"/>
      <c r="K250" s="73"/>
      <c r="L250" s="104"/>
      <c r="M250" s="73"/>
      <c r="N250" s="104"/>
      <c r="O250" s="193"/>
      <c r="P250" s="166"/>
      <c r="Q250" s="166"/>
    </row>
    <row r="251" spans="1:17" ht="16.5">
      <c r="A251" s="188"/>
      <c r="B251" s="114"/>
      <c r="C251" s="69"/>
      <c r="D251" s="114"/>
      <c r="E251" s="69"/>
      <c r="F251" s="96"/>
      <c r="G251" s="75"/>
      <c r="H251" s="103">
        <v>2</v>
      </c>
      <c r="I251" s="72">
        <v>6</v>
      </c>
      <c r="J251" s="103">
        <v>1</v>
      </c>
      <c r="K251" s="73"/>
      <c r="L251" s="104"/>
      <c r="M251" s="73"/>
      <c r="N251" s="103" t="s">
        <v>88</v>
      </c>
      <c r="O251" s="193"/>
      <c r="P251" s="190">
        <f>+P252+P253</f>
        <v>4490.83</v>
      </c>
      <c r="Q251" s="190">
        <f>+Q252+Q253</f>
        <v>4304.8099999999995</v>
      </c>
    </row>
    <row r="252" spans="1:17" ht="16.5">
      <c r="A252" s="188"/>
      <c r="B252" s="114"/>
      <c r="C252" s="69"/>
      <c r="D252" s="114"/>
      <c r="E252" s="69"/>
      <c r="F252" s="96"/>
      <c r="G252" s="75"/>
      <c r="H252" s="104">
        <v>2</v>
      </c>
      <c r="I252" s="73">
        <v>6</v>
      </c>
      <c r="J252" s="104">
        <v>1</v>
      </c>
      <c r="K252" s="73">
        <v>3</v>
      </c>
      <c r="L252" s="104">
        <v>0</v>
      </c>
      <c r="M252" s="73">
        <v>1</v>
      </c>
      <c r="N252" s="104" t="s">
        <v>95</v>
      </c>
      <c r="O252" s="193"/>
      <c r="P252" s="166">
        <v>2090.83</v>
      </c>
      <c r="Q252" s="166">
        <v>2090.83</v>
      </c>
    </row>
    <row r="253" spans="1:17" ht="16.5">
      <c r="A253" s="188"/>
      <c r="B253" s="114"/>
      <c r="C253" s="69"/>
      <c r="D253" s="114"/>
      <c r="E253" s="69"/>
      <c r="F253" s="96"/>
      <c r="G253" s="75"/>
      <c r="H253" s="104">
        <v>2</v>
      </c>
      <c r="I253" s="73">
        <v>6</v>
      </c>
      <c r="J253" s="104">
        <v>1</v>
      </c>
      <c r="K253" s="73">
        <v>4</v>
      </c>
      <c r="L253" s="104">
        <v>0</v>
      </c>
      <c r="M253" s="73">
        <v>1</v>
      </c>
      <c r="N253" s="104" t="s">
        <v>174</v>
      </c>
      <c r="O253" s="193"/>
      <c r="P253" s="166">
        <v>2400</v>
      </c>
      <c r="Q253" s="166">
        <v>2213.98</v>
      </c>
    </row>
    <row r="254" spans="1:17" ht="17.25" thickBot="1">
      <c r="A254" s="195"/>
      <c r="B254" s="196"/>
      <c r="C254" s="197"/>
      <c r="D254" s="196"/>
      <c r="E254" s="197"/>
      <c r="F254" s="101"/>
      <c r="G254" s="102"/>
      <c r="H254" s="198"/>
      <c r="I254" s="199"/>
      <c r="J254" s="198"/>
      <c r="K254" s="199"/>
      <c r="L254" s="198"/>
      <c r="M254" s="199"/>
      <c r="N254" s="198"/>
      <c r="O254" s="200"/>
      <c r="P254" s="201"/>
      <c r="Q254" s="201"/>
    </row>
    <row r="255" spans="1:17" ht="17.25" thickBot="1">
      <c r="A255" s="297" t="s">
        <v>26</v>
      </c>
      <c r="B255" s="298"/>
      <c r="C255" s="298"/>
      <c r="D255" s="298"/>
      <c r="E255" s="298"/>
      <c r="F255" s="298"/>
      <c r="G255" s="298"/>
      <c r="H255" s="298"/>
      <c r="I255" s="298"/>
      <c r="J255" s="298"/>
      <c r="K255" s="298"/>
      <c r="L255" s="299"/>
      <c r="M255" s="202"/>
      <c r="N255" s="203" t="s">
        <v>151</v>
      </c>
      <c r="O255" s="158">
        <f>+O198+O204+O220+O249</f>
        <v>1221.920000000002</v>
      </c>
      <c r="P255" s="244">
        <f>+P198+P204+P220+P249</f>
        <v>1166429.97</v>
      </c>
      <c r="Q255" s="244">
        <f>+Q198+Q204+Q220+Q249</f>
        <v>1165208.05</v>
      </c>
    </row>
    <row r="256" spans="1:17" ht="17.25" thickTop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194"/>
      <c r="P256" s="194"/>
      <c r="Q256" s="194"/>
    </row>
    <row r="257" spans="1:17" ht="16.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189"/>
      <c r="P257" s="194"/>
      <c r="Q257" s="194"/>
    </row>
    <row r="258" spans="1:17" ht="16.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189"/>
      <c r="P258" s="189"/>
      <c r="Q258" s="189"/>
    </row>
    <row r="259" spans="1:17" ht="16.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189"/>
      <c r="P259" s="189"/>
      <c r="Q259" s="189"/>
    </row>
    <row r="260" spans="1:17" ht="16.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189"/>
      <c r="P260" s="189"/>
      <c r="Q260" s="189"/>
    </row>
    <row r="261" spans="1:17" ht="16.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</row>
    <row r="262" spans="1:17" ht="16.5">
      <c r="A262" s="81"/>
      <c r="B262" s="81"/>
      <c r="C262" s="81"/>
      <c r="D262" s="81"/>
      <c r="E262" s="81"/>
      <c r="F262" s="221"/>
      <c r="G262" s="221"/>
      <c r="H262" s="221"/>
      <c r="I262" s="81"/>
      <c r="J262" s="81"/>
      <c r="K262" s="81"/>
      <c r="L262" s="81"/>
      <c r="M262" s="81"/>
      <c r="N262" s="81"/>
      <c r="O262" s="81"/>
      <c r="P262" s="81"/>
      <c r="Q262" s="81"/>
    </row>
    <row r="263" spans="1:17" ht="16.5">
      <c r="A263" s="218"/>
      <c r="B263" s="218"/>
      <c r="C263" s="218"/>
      <c r="D263" s="218"/>
      <c r="E263" s="218"/>
      <c r="F263" s="218"/>
      <c r="G263" s="218"/>
      <c r="H263" s="78"/>
      <c r="I263" s="70"/>
      <c r="J263" s="70"/>
      <c r="K263" s="70"/>
      <c r="L263" s="70"/>
      <c r="M263" s="70"/>
      <c r="N263" s="78"/>
      <c r="O263" s="78"/>
      <c r="P263" s="79"/>
      <c r="Q263" s="80"/>
    </row>
    <row r="264" spans="1:17" ht="16.5">
      <c r="A264" s="262" t="s">
        <v>104</v>
      </c>
      <c r="B264" s="262"/>
      <c r="C264" s="262"/>
      <c r="D264" s="262"/>
      <c r="E264" s="262"/>
      <c r="F264" s="262"/>
      <c r="G264" s="262"/>
      <c r="H264" s="262"/>
      <c r="I264" s="262"/>
      <c r="J264" s="70"/>
      <c r="K264" s="70"/>
      <c r="L264" s="70"/>
      <c r="M264" s="70"/>
      <c r="N264" s="69" t="s">
        <v>105</v>
      </c>
      <c r="O264" s="263" t="s">
        <v>50</v>
      </c>
      <c r="P264" s="263"/>
      <c r="Q264" s="263"/>
    </row>
    <row r="265" spans="1:17" ht="16.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82"/>
      <c r="P265" s="83"/>
      <c r="Q265" s="83"/>
    </row>
    <row r="266" spans="1:17" ht="16.5">
      <c r="A266" s="81"/>
      <c r="B266" s="81"/>
      <c r="C266" s="81"/>
      <c r="D266" s="81"/>
      <c r="E266" s="81"/>
      <c r="F266" s="221"/>
      <c r="G266" s="221"/>
      <c r="H266" s="22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ht="16.5">
      <c r="A267" s="81"/>
      <c r="B267" s="81"/>
      <c r="C267" s="81"/>
      <c r="D267" s="81"/>
      <c r="E267" s="81"/>
      <c r="F267" s="221"/>
      <c r="G267" s="221"/>
      <c r="H267" s="22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ht="16.5">
      <c r="A268" s="81"/>
      <c r="B268" s="81"/>
      <c r="C268" s="81"/>
      <c r="D268" s="81"/>
      <c r="E268" s="81"/>
      <c r="F268" s="221"/>
      <c r="G268" s="221"/>
      <c r="H268" s="22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ht="16.5">
      <c r="A269" s="81"/>
      <c r="B269" s="81"/>
      <c r="C269" s="81"/>
      <c r="D269" s="81"/>
      <c r="E269" s="81"/>
      <c r="F269" s="221"/>
      <c r="G269" s="221"/>
      <c r="H269" s="22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ht="16.5">
      <c r="A270" s="81"/>
      <c r="B270" s="81"/>
      <c r="C270" s="81"/>
      <c r="D270" s="81"/>
      <c r="E270" s="81"/>
      <c r="F270" s="221"/>
      <c r="G270" s="221"/>
      <c r="H270" s="22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ht="16.5">
      <c r="A271" s="81"/>
      <c r="B271" s="81"/>
      <c r="C271" s="81"/>
      <c r="D271" s="81"/>
      <c r="E271" s="81"/>
      <c r="F271" s="221"/>
      <c r="G271" s="221"/>
      <c r="H271" s="22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ht="16.5">
      <c r="A272" s="81"/>
      <c r="B272" s="81"/>
      <c r="C272" s="81"/>
      <c r="D272" s="81"/>
      <c r="E272" s="81"/>
      <c r="F272" s="221"/>
      <c r="G272" s="221"/>
      <c r="H272" s="22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ht="16.5">
      <c r="A273" s="81"/>
      <c r="B273" s="81"/>
      <c r="C273" s="81"/>
      <c r="D273" s="81"/>
      <c r="E273" s="81"/>
      <c r="F273" s="221"/>
      <c r="G273" s="221"/>
      <c r="H273" s="22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ht="17.25" thickBot="1">
      <c r="A274" s="81"/>
      <c r="B274" s="81"/>
      <c r="C274" s="81"/>
      <c r="D274" s="81"/>
      <c r="E274" s="81"/>
      <c r="F274" s="221"/>
      <c r="G274" s="221"/>
      <c r="H274" s="22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ht="15.75" thickBot="1">
      <c r="A275" s="264">
        <v>3</v>
      </c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6"/>
    </row>
    <row r="276" spans="1:17" ht="15.75">
      <c r="A276" s="267" t="s">
        <v>6</v>
      </c>
      <c r="B276" s="268"/>
      <c r="C276" s="268"/>
      <c r="D276" s="268"/>
      <c r="E276" s="268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9"/>
    </row>
    <row r="277" spans="1:17" ht="15">
      <c r="A277" s="39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1"/>
      <c r="Q277" s="42" t="s">
        <v>7</v>
      </c>
    </row>
    <row r="278" spans="1:17" ht="15.75">
      <c r="A278" s="43" t="s">
        <v>8</v>
      </c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4"/>
      <c r="P278" s="45" t="s">
        <v>0</v>
      </c>
      <c r="Q278" s="46"/>
    </row>
    <row r="279" spans="1:17" ht="15.75">
      <c r="A279" s="43" t="s">
        <v>1</v>
      </c>
      <c r="B279" s="40"/>
      <c r="C279" s="40">
        <v>5120</v>
      </c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7"/>
      <c r="P279" s="48" t="s">
        <v>2</v>
      </c>
      <c r="Q279" s="49"/>
    </row>
    <row r="280" spans="1:17" ht="15.75">
      <c r="A280" s="43" t="s">
        <v>40</v>
      </c>
      <c r="B280" s="47"/>
      <c r="C280" s="47" t="s">
        <v>180</v>
      </c>
      <c r="D280" s="47"/>
      <c r="E280" s="47"/>
      <c r="F280" s="40"/>
      <c r="G280" s="40"/>
      <c r="H280" s="40"/>
      <c r="I280" s="40"/>
      <c r="J280" s="40"/>
      <c r="K280" s="40"/>
      <c r="L280" s="40"/>
      <c r="M280" s="40"/>
      <c r="N280" s="40"/>
      <c r="O280" s="47"/>
      <c r="P280" s="48" t="s">
        <v>3</v>
      </c>
      <c r="Q280" s="49"/>
    </row>
    <row r="281" spans="1:17" ht="16.5" thickBot="1">
      <c r="A281" s="43" t="s">
        <v>41</v>
      </c>
      <c r="B281" s="47">
        <v>2014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7"/>
      <c r="P281" s="50" t="s">
        <v>4</v>
      </c>
      <c r="Q281" s="51"/>
    </row>
    <row r="282" spans="1:17" ht="15.75">
      <c r="A282" s="270" t="s">
        <v>9</v>
      </c>
      <c r="B282" s="271"/>
      <c r="C282" s="271"/>
      <c r="D282" s="271"/>
      <c r="E282" s="271"/>
      <c r="F282" s="271"/>
      <c r="G282" s="271"/>
      <c r="H282" s="271"/>
      <c r="I282" s="271"/>
      <c r="J282" s="271"/>
      <c r="K282" s="271"/>
      <c r="L282" s="272"/>
      <c r="M282" s="56"/>
      <c r="N282" s="56"/>
      <c r="O282" s="273" t="s">
        <v>10</v>
      </c>
      <c r="P282" s="271"/>
      <c r="Q282" s="274"/>
    </row>
    <row r="283" spans="1:17" ht="15.75">
      <c r="A283" s="290">
        <v>2</v>
      </c>
      <c r="B283" s="291"/>
      <c r="C283" s="291"/>
      <c r="D283" s="291"/>
      <c r="E283" s="291"/>
      <c r="F283" s="291"/>
      <c r="G283" s="292"/>
      <c r="H283" s="58" t="s">
        <v>11</v>
      </c>
      <c r="I283" s="59"/>
      <c r="J283" s="59"/>
      <c r="K283" s="59"/>
      <c r="L283" s="229"/>
      <c r="M283" s="229"/>
      <c r="N283" s="229"/>
      <c r="O283" s="60" t="s">
        <v>12</v>
      </c>
      <c r="P283" s="60" t="s">
        <v>13</v>
      </c>
      <c r="Q283" s="66" t="s">
        <v>14</v>
      </c>
    </row>
    <row r="284" spans="1:17" ht="15.75">
      <c r="A284" s="293" t="s">
        <v>15</v>
      </c>
      <c r="B284" s="61" t="s">
        <v>16</v>
      </c>
      <c r="C284" s="284" t="s">
        <v>17</v>
      </c>
      <c r="D284" s="61" t="s">
        <v>18</v>
      </c>
      <c r="E284" s="61" t="s">
        <v>19</v>
      </c>
      <c r="F284" s="295" t="s">
        <v>20</v>
      </c>
      <c r="G284" s="284" t="s">
        <v>21</v>
      </c>
      <c r="H284" s="284" t="s">
        <v>22</v>
      </c>
      <c r="I284" s="284" t="s">
        <v>23</v>
      </c>
      <c r="J284" s="61"/>
      <c r="K284" s="61"/>
      <c r="L284" s="61" t="s">
        <v>16</v>
      </c>
      <c r="M284" s="61"/>
      <c r="N284" s="61"/>
      <c r="O284" s="286">
        <v>3</v>
      </c>
      <c r="P284" s="286">
        <v>4</v>
      </c>
      <c r="Q284" s="288">
        <v>5</v>
      </c>
    </row>
    <row r="285" spans="1:17" ht="16.5" thickBot="1">
      <c r="A285" s="294"/>
      <c r="B285" s="230" t="s">
        <v>15</v>
      </c>
      <c r="C285" s="285"/>
      <c r="D285" s="230" t="s">
        <v>24</v>
      </c>
      <c r="E285" s="230" t="s">
        <v>25</v>
      </c>
      <c r="F285" s="296"/>
      <c r="G285" s="285"/>
      <c r="H285" s="285"/>
      <c r="I285" s="285"/>
      <c r="J285" s="230"/>
      <c r="K285" s="230"/>
      <c r="L285" s="230" t="s">
        <v>23</v>
      </c>
      <c r="M285" s="230"/>
      <c r="N285" s="230"/>
      <c r="O285" s="287"/>
      <c r="P285" s="287"/>
      <c r="Q285" s="289"/>
    </row>
    <row r="286" spans="1:17" ht="16.5">
      <c r="A286" s="100"/>
      <c r="B286" s="100"/>
      <c r="C286" s="100"/>
      <c r="D286" s="71"/>
      <c r="E286" s="100"/>
      <c r="F286" s="71"/>
      <c r="G286" s="100"/>
      <c r="H286" s="100"/>
      <c r="I286" s="71"/>
      <c r="J286" s="100"/>
      <c r="K286" s="71"/>
      <c r="L286" s="204"/>
      <c r="M286" s="100"/>
      <c r="N286" s="71"/>
      <c r="O286" s="100"/>
      <c r="P286" s="71"/>
      <c r="Q286" s="100"/>
    </row>
    <row r="287" spans="1:17" ht="16.5">
      <c r="A287" s="97"/>
      <c r="B287" s="97"/>
      <c r="C287" s="97"/>
      <c r="D287" s="70"/>
      <c r="E287" s="97"/>
      <c r="F287" s="70"/>
      <c r="G287" s="97"/>
      <c r="H287" s="205">
        <v>2</v>
      </c>
      <c r="I287" s="206">
        <v>1</v>
      </c>
      <c r="J287" s="205"/>
      <c r="K287" s="206"/>
      <c r="L287" s="207"/>
      <c r="M287" s="205"/>
      <c r="N287" s="213" t="s">
        <v>56</v>
      </c>
      <c r="O287" s="208">
        <f>+P287-Q287</f>
        <v>0</v>
      </c>
      <c r="P287" s="209">
        <f>+P290</f>
        <v>325000</v>
      </c>
      <c r="Q287" s="208">
        <f>+Q290</f>
        <v>325000</v>
      </c>
    </row>
    <row r="288" spans="1:17" ht="16.5">
      <c r="A288" s="97"/>
      <c r="B288" s="97"/>
      <c r="C288" s="97"/>
      <c r="D288" s="70"/>
      <c r="E288" s="97"/>
      <c r="F288" s="70"/>
      <c r="G288" s="97"/>
      <c r="H288" s="205"/>
      <c r="I288" s="206"/>
      <c r="J288" s="205"/>
      <c r="K288" s="206"/>
      <c r="L288" s="207"/>
      <c r="M288" s="205"/>
      <c r="N288" s="72"/>
      <c r="O288" s="208"/>
      <c r="P288" s="209"/>
      <c r="Q288" s="208"/>
    </row>
    <row r="289" spans="1:17" ht="16.5">
      <c r="A289" s="97"/>
      <c r="B289" s="97"/>
      <c r="C289" s="97"/>
      <c r="D289" s="70"/>
      <c r="E289" s="97"/>
      <c r="F289" s="70"/>
      <c r="G289" s="97"/>
      <c r="H289" s="205"/>
      <c r="I289" s="206"/>
      <c r="J289" s="205"/>
      <c r="K289" s="206"/>
      <c r="L289" s="207"/>
      <c r="M289" s="205"/>
      <c r="N289" s="72"/>
      <c r="O289" s="208"/>
      <c r="P289" s="209"/>
      <c r="Q289" s="208"/>
    </row>
    <row r="290" spans="1:17" ht="16.5">
      <c r="A290" s="97"/>
      <c r="B290" s="97"/>
      <c r="C290" s="97"/>
      <c r="D290" s="70"/>
      <c r="E290" s="97"/>
      <c r="F290" s="70"/>
      <c r="G290" s="97"/>
      <c r="H290" s="103">
        <v>2</v>
      </c>
      <c r="I290" s="72">
        <v>1</v>
      </c>
      <c r="J290" s="103">
        <v>1</v>
      </c>
      <c r="K290" s="72"/>
      <c r="L290" s="103"/>
      <c r="M290" s="72"/>
      <c r="N290" s="213" t="s">
        <v>57</v>
      </c>
      <c r="O290" s="208"/>
      <c r="P290" s="209">
        <f>+P291</f>
        <v>325000</v>
      </c>
      <c r="Q290" s="208">
        <f>+Q291</f>
        <v>325000</v>
      </c>
    </row>
    <row r="291" spans="1:17" ht="16.5">
      <c r="A291" s="97"/>
      <c r="B291" s="97"/>
      <c r="C291" s="97"/>
      <c r="D291" s="70"/>
      <c r="E291" s="97"/>
      <c r="F291" s="70"/>
      <c r="G291" s="97"/>
      <c r="H291" s="97">
        <v>2</v>
      </c>
      <c r="I291" s="70">
        <v>1</v>
      </c>
      <c r="J291" s="97">
        <v>1</v>
      </c>
      <c r="K291" s="70">
        <v>1</v>
      </c>
      <c r="L291" s="210">
        <v>0</v>
      </c>
      <c r="M291" s="97">
        <v>1</v>
      </c>
      <c r="N291" s="73" t="s">
        <v>129</v>
      </c>
      <c r="O291" s="208"/>
      <c r="P291" s="164">
        <v>325000</v>
      </c>
      <c r="Q291" s="165">
        <f>325000</f>
        <v>325000</v>
      </c>
    </row>
    <row r="292" spans="1:17" ht="16.5">
      <c r="A292" s="97"/>
      <c r="B292" s="97"/>
      <c r="C292" s="97"/>
      <c r="D292" s="70"/>
      <c r="E292" s="97"/>
      <c r="F292" s="70"/>
      <c r="G292" s="97"/>
      <c r="H292" s="97"/>
      <c r="I292" s="70"/>
      <c r="J292" s="97"/>
      <c r="K292" s="70"/>
      <c r="L292" s="210"/>
      <c r="M292" s="97"/>
      <c r="N292" s="73"/>
      <c r="O292" s="208"/>
      <c r="P292" s="164"/>
      <c r="Q292" s="165"/>
    </row>
    <row r="293" spans="1:17" ht="16.5">
      <c r="A293" s="97"/>
      <c r="B293" s="97"/>
      <c r="C293" s="97"/>
      <c r="D293" s="70"/>
      <c r="E293" s="97"/>
      <c r="F293" s="70"/>
      <c r="G293" s="97"/>
      <c r="H293" s="97"/>
      <c r="I293" s="70"/>
      <c r="J293" s="97"/>
      <c r="K293" s="70"/>
      <c r="L293" s="210"/>
      <c r="M293" s="97"/>
      <c r="N293" s="73"/>
      <c r="O293" s="208"/>
      <c r="P293" s="164"/>
      <c r="Q293" s="165"/>
    </row>
    <row r="294" spans="1:17" ht="16.5">
      <c r="A294" s="97"/>
      <c r="B294" s="97"/>
      <c r="C294" s="97"/>
      <c r="D294" s="70"/>
      <c r="E294" s="97"/>
      <c r="F294" s="70"/>
      <c r="G294" s="97"/>
      <c r="H294" s="205">
        <v>2</v>
      </c>
      <c r="I294" s="206">
        <v>2</v>
      </c>
      <c r="J294" s="97"/>
      <c r="K294" s="70"/>
      <c r="L294" s="207"/>
      <c r="M294" s="205"/>
      <c r="N294" s="103" t="s">
        <v>61</v>
      </c>
      <c r="O294" s="208"/>
      <c r="P294" s="209"/>
      <c r="Q294" s="208"/>
    </row>
    <row r="295" spans="1:17" ht="16.5">
      <c r="A295" s="97"/>
      <c r="B295" s="97"/>
      <c r="C295" s="97"/>
      <c r="D295" s="70"/>
      <c r="E295" s="97"/>
      <c r="F295" s="70"/>
      <c r="G295" s="97"/>
      <c r="H295" s="97"/>
      <c r="I295" s="70"/>
      <c r="J295" s="97"/>
      <c r="K295" s="70"/>
      <c r="L295" s="210"/>
      <c r="M295" s="97"/>
      <c r="N295" s="70"/>
      <c r="O295" s="97"/>
      <c r="P295" s="70"/>
      <c r="Q295" s="97"/>
    </row>
    <row r="296" spans="1:18" ht="16.5">
      <c r="A296" s="97"/>
      <c r="B296" s="97"/>
      <c r="C296" s="97"/>
      <c r="D296" s="70"/>
      <c r="E296" s="97"/>
      <c r="F296" s="70"/>
      <c r="G296" s="96"/>
      <c r="H296" s="104"/>
      <c r="I296" s="73"/>
      <c r="J296" s="104"/>
      <c r="K296" s="73"/>
      <c r="L296" s="211"/>
      <c r="M296" s="212"/>
      <c r="N296" s="217"/>
      <c r="O296" s="110"/>
      <c r="P296" s="76"/>
      <c r="Q296" s="110"/>
      <c r="R296" s="95"/>
    </row>
    <row r="297" spans="1:18" ht="16.5">
      <c r="A297" s="97"/>
      <c r="B297" s="97"/>
      <c r="C297" s="97"/>
      <c r="D297" s="70"/>
      <c r="E297" s="97"/>
      <c r="F297" s="70"/>
      <c r="G297" s="96"/>
      <c r="H297" s="103">
        <v>2</v>
      </c>
      <c r="I297" s="72">
        <v>3</v>
      </c>
      <c r="J297" s="103"/>
      <c r="K297" s="72"/>
      <c r="L297" s="213"/>
      <c r="M297" s="214"/>
      <c r="N297" s="213" t="s">
        <v>70</v>
      </c>
      <c r="O297" s="109">
        <f>+P297-Q297</f>
        <v>0</v>
      </c>
      <c r="P297" s="77">
        <f>+P300+P305+P309</f>
        <v>1249.95</v>
      </c>
      <c r="Q297" s="109">
        <f>+Q300+Q305+Q309</f>
        <v>1249.95</v>
      </c>
      <c r="R297" s="95"/>
    </row>
    <row r="298" spans="1:18" ht="16.5">
      <c r="A298" s="97"/>
      <c r="B298" s="97"/>
      <c r="C298" s="97"/>
      <c r="D298" s="70"/>
      <c r="E298" s="97"/>
      <c r="F298" s="70"/>
      <c r="G298" s="96"/>
      <c r="H298" s="103"/>
      <c r="I298" s="72"/>
      <c r="J298" s="103"/>
      <c r="K298" s="72"/>
      <c r="L298" s="213"/>
      <c r="M298" s="214"/>
      <c r="N298" s="213"/>
      <c r="O298" s="109"/>
      <c r="P298" s="77"/>
      <c r="Q298" s="109"/>
      <c r="R298" s="95"/>
    </row>
    <row r="299" spans="1:18" ht="16.5">
      <c r="A299" s="97"/>
      <c r="B299" s="97"/>
      <c r="C299" s="97"/>
      <c r="D299" s="70"/>
      <c r="E299" s="97"/>
      <c r="F299" s="70"/>
      <c r="G299" s="96"/>
      <c r="H299" s="103"/>
      <c r="I299" s="72"/>
      <c r="J299" s="103"/>
      <c r="K299" s="72"/>
      <c r="L299" s="213"/>
      <c r="M299" s="214"/>
      <c r="N299" s="213"/>
      <c r="O299" s="109"/>
      <c r="P299" s="77"/>
      <c r="Q299" s="109"/>
      <c r="R299" s="95"/>
    </row>
    <row r="300" spans="1:18" ht="16.5">
      <c r="A300" s="97"/>
      <c r="B300" s="97"/>
      <c r="C300" s="97"/>
      <c r="D300" s="70"/>
      <c r="E300" s="97"/>
      <c r="F300" s="70"/>
      <c r="G300" s="96"/>
      <c r="H300" s="103">
        <v>2</v>
      </c>
      <c r="I300" s="72">
        <v>3</v>
      </c>
      <c r="J300" s="103">
        <v>1</v>
      </c>
      <c r="K300" s="72"/>
      <c r="L300" s="103"/>
      <c r="M300" s="72"/>
      <c r="N300" s="213" t="s">
        <v>71</v>
      </c>
      <c r="O300" s="109"/>
      <c r="P300" s="77">
        <f>+P301</f>
        <v>274.95</v>
      </c>
      <c r="Q300" s="109">
        <f>+Q301</f>
        <v>274.95</v>
      </c>
      <c r="R300" s="95"/>
    </row>
    <row r="301" spans="1:18" ht="16.5">
      <c r="A301" s="97"/>
      <c r="B301" s="97"/>
      <c r="C301" s="97"/>
      <c r="D301" s="70"/>
      <c r="E301" s="97"/>
      <c r="F301" s="70"/>
      <c r="G301" s="96"/>
      <c r="H301" s="104">
        <v>2</v>
      </c>
      <c r="I301" s="73">
        <v>3</v>
      </c>
      <c r="J301" s="104">
        <v>1</v>
      </c>
      <c r="K301" s="73">
        <v>1</v>
      </c>
      <c r="L301" s="211">
        <v>0</v>
      </c>
      <c r="M301" s="212">
        <v>1</v>
      </c>
      <c r="N301" s="211" t="s">
        <v>72</v>
      </c>
      <c r="O301" s="110"/>
      <c r="P301" s="76">
        <v>274.95</v>
      </c>
      <c r="Q301" s="110">
        <v>274.95</v>
      </c>
      <c r="R301" s="95"/>
    </row>
    <row r="302" spans="1:17" ht="16.5">
      <c r="A302" s="97"/>
      <c r="B302" s="97"/>
      <c r="C302" s="97"/>
      <c r="D302" s="70"/>
      <c r="E302" s="97"/>
      <c r="F302" s="70"/>
      <c r="G302" s="97"/>
      <c r="H302" s="97">
        <v>2</v>
      </c>
      <c r="I302" s="70">
        <v>3</v>
      </c>
      <c r="J302" s="97">
        <v>1</v>
      </c>
      <c r="K302" s="70">
        <v>3</v>
      </c>
      <c r="L302" s="210">
        <v>0</v>
      </c>
      <c r="M302" s="97">
        <v>1</v>
      </c>
      <c r="N302" s="70" t="s">
        <v>177</v>
      </c>
      <c r="O302" s="97"/>
      <c r="P302" s="76"/>
      <c r="Q302" s="110"/>
    </row>
    <row r="303" spans="1:17" ht="16.5">
      <c r="A303" s="97"/>
      <c r="B303" s="97"/>
      <c r="C303" s="97"/>
      <c r="D303" s="70"/>
      <c r="E303" s="97"/>
      <c r="F303" s="70"/>
      <c r="G303" s="97"/>
      <c r="H303" s="97"/>
      <c r="I303" s="70"/>
      <c r="J303" s="97"/>
      <c r="K303" s="70"/>
      <c r="L303" s="210"/>
      <c r="M303" s="97"/>
      <c r="N303" s="70"/>
      <c r="O303" s="110"/>
      <c r="P303" s="76"/>
      <c r="Q303" s="110"/>
    </row>
    <row r="304" spans="1:17" ht="16.5">
      <c r="A304" s="97"/>
      <c r="B304" s="97"/>
      <c r="C304" s="97"/>
      <c r="D304" s="70"/>
      <c r="E304" s="97"/>
      <c r="F304" s="70"/>
      <c r="G304" s="97"/>
      <c r="H304" s="97"/>
      <c r="I304" s="70"/>
      <c r="J304" s="97"/>
      <c r="K304" s="70"/>
      <c r="L304" s="210"/>
      <c r="M304" s="97"/>
      <c r="N304" s="70"/>
      <c r="O304" s="110"/>
      <c r="P304" s="76"/>
      <c r="Q304" s="110"/>
    </row>
    <row r="305" spans="1:17" ht="33">
      <c r="A305" s="97"/>
      <c r="B305" s="97"/>
      <c r="C305" s="97"/>
      <c r="D305" s="70"/>
      <c r="E305" s="97"/>
      <c r="F305" s="70"/>
      <c r="G305" s="97"/>
      <c r="H305" s="205">
        <v>2</v>
      </c>
      <c r="I305" s="206">
        <v>3</v>
      </c>
      <c r="J305" s="205">
        <v>6</v>
      </c>
      <c r="K305" s="206"/>
      <c r="L305" s="207"/>
      <c r="M305" s="205"/>
      <c r="N305" s="152" t="s">
        <v>76</v>
      </c>
      <c r="O305" s="109"/>
      <c r="P305" s="77">
        <f>+P306</f>
        <v>375</v>
      </c>
      <c r="Q305" s="109">
        <f>+Q306</f>
        <v>375</v>
      </c>
    </row>
    <row r="306" spans="1:17" ht="16.5">
      <c r="A306" s="97"/>
      <c r="B306" s="97"/>
      <c r="C306" s="97"/>
      <c r="D306" s="70"/>
      <c r="E306" s="97"/>
      <c r="F306" s="70"/>
      <c r="G306" s="97"/>
      <c r="H306" s="97">
        <v>2</v>
      </c>
      <c r="I306" s="70">
        <v>3</v>
      </c>
      <c r="J306" s="97">
        <v>6</v>
      </c>
      <c r="K306" s="70">
        <v>3</v>
      </c>
      <c r="L306" s="210">
        <v>0</v>
      </c>
      <c r="M306" s="97">
        <v>1</v>
      </c>
      <c r="N306" s="104" t="s">
        <v>86</v>
      </c>
      <c r="O306" s="110"/>
      <c r="P306" s="76">
        <v>375</v>
      </c>
      <c r="Q306" s="110">
        <v>375</v>
      </c>
    </row>
    <row r="307" spans="1:17" ht="16.5">
      <c r="A307" s="97"/>
      <c r="B307" s="97"/>
      <c r="C307" s="97"/>
      <c r="D307" s="70"/>
      <c r="E307" s="97"/>
      <c r="F307" s="70"/>
      <c r="G307" s="97"/>
      <c r="H307" s="97"/>
      <c r="I307" s="70"/>
      <c r="J307" s="97"/>
      <c r="K307" s="70"/>
      <c r="L307" s="210"/>
      <c r="M307" s="97"/>
      <c r="N307" s="70"/>
      <c r="O307" s="110"/>
      <c r="P307" s="76"/>
      <c r="Q307" s="110"/>
    </row>
    <row r="308" spans="1:17" ht="16.5">
      <c r="A308" s="97"/>
      <c r="B308" s="97"/>
      <c r="C308" s="97"/>
      <c r="D308" s="70"/>
      <c r="E308" s="97"/>
      <c r="F308" s="70"/>
      <c r="G308" s="97"/>
      <c r="H308" s="97"/>
      <c r="I308" s="70"/>
      <c r="J308" s="97"/>
      <c r="K308" s="70"/>
      <c r="L308" s="210"/>
      <c r="M308" s="97"/>
      <c r="N308" s="70"/>
      <c r="O308" s="110"/>
      <c r="P308" s="76"/>
      <c r="Q308" s="110"/>
    </row>
    <row r="309" spans="1:17" ht="16.5">
      <c r="A309" s="97"/>
      <c r="B309" s="97"/>
      <c r="C309" s="97"/>
      <c r="D309" s="70"/>
      <c r="E309" s="97"/>
      <c r="F309" s="70"/>
      <c r="G309" s="97"/>
      <c r="H309" s="205">
        <v>2</v>
      </c>
      <c r="I309" s="206">
        <v>3</v>
      </c>
      <c r="J309" s="205">
        <v>9</v>
      </c>
      <c r="K309" s="206"/>
      <c r="L309" s="207"/>
      <c r="M309" s="205"/>
      <c r="N309" s="103" t="s">
        <v>79</v>
      </c>
      <c r="O309" s="109"/>
      <c r="P309" s="77">
        <f>+P310</f>
        <v>600</v>
      </c>
      <c r="Q309" s="109">
        <f>+Q310</f>
        <v>600</v>
      </c>
    </row>
    <row r="310" spans="1:17" ht="16.5">
      <c r="A310" s="97"/>
      <c r="B310" s="97"/>
      <c r="C310" s="97"/>
      <c r="D310" s="70"/>
      <c r="E310" s="97"/>
      <c r="F310" s="70"/>
      <c r="G310" s="97"/>
      <c r="H310" s="97">
        <v>2</v>
      </c>
      <c r="I310" s="70">
        <v>3</v>
      </c>
      <c r="J310" s="97">
        <v>9</v>
      </c>
      <c r="K310" s="70">
        <v>6</v>
      </c>
      <c r="L310" s="210">
        <v>0</v>
      </c>
      <c r="M310" s="97">
        <v>1</v>
      </c>
      <c r="N310" s="104" t="s">
        <v>87</v>
      </c>
      <c r="O310" s="110"/>
      <c r="P310" s="76">
        <v>600</v>
      </c>
      <c r="Q310" s="110">
        <v>600</v>
      </c>
    </row>
    <row r="311" spans="1:17" ht="16.5">
      <c r="A311" s="97"/>
      <c r="B311" s="97"/>
      <c r="C311" s="97"/>
      <c r="D311" s="70"/>
      <c r="E311" s="97"/>
      <c r="F311" s="70"/>
      <c r="G311" s="97"/>
      <c r="H311" s="97"/>
      <c r="I311" s="70"/>
      <c r="J311" s="97"/>
      <c r="K311" s="70"/>
      <c r="L311" s="210"/>
      <c r="M311" s="97"/>
      <c r="N311" s="70"/>
      <c r="O311" s="110"/>
      <c r="P311" s="76"/>
      <c r="Q311" s="110"/>
    </row>
    <row r="312" spans="1:17" ht="16.5">
      <c r="A312" s="97"/>
      <c r="B312" s="97"/>
      <c r="C312" s="97"/>
      <c r="D312" s="70"/>
      <c r="E312" s="97"/>
      <c r="F312" s="70"/>
      <c r="G312" s="97"/>
      <c r="H312" s="97"/>
      <c r="I312" s="70"/>
      <c r="J312" s="97"/>
      <c r="K312" s="70"/>
      <c r="L312" s="210"/>
      <c r="M312" s="97"/>
      <c r="N312" s="70"/>
      <c r="O312" s="110"/>
      <c r="P312" s="76"/>
      <c r="Q312" s="110"/>
    </row>
    <row r="313" spans="1:17" ht="16.5">
      <c r="A313" s="97"/>
      <c r="B313" s="97"/>
      <c r="C313" s="97"/>
      <c r="D313" s="70"/>
      <c r="E313" s="97"/>
      <c r="F313" s="70"/>
      <c r="G313" s="97"/>
      <c r="H313" s="205">
        <v>2</v>
      </c>
      <c r="I313" s="206">
        <v>6</v>
      </c>
      <c r="J313" s="205"/>
      <c r="K313" s="206"/>
      <c r="L313" s="207"/>
      <c r="M313" s="205"/>
      <c r="N313" s="206"/>
      <c r="O313" s="109">
        <f>+P313-Q313</f>
        <v>0</v>
      </c>
      <c r="P313" s="77">
        <f>+P316</f>
        <v>1000</v>
      </c>
      <c r="Q313" s="109">
        <f>+Q316</f>
        <v>1000</v>
      </c>
    </row>
    <row r="314" spans="1:17" ht="16.5">
      <c r="A314" s="97"/>
      <c r="B314" s="97"/>
      <c r="C314" s="97"/>
      <c r="D314" s="70"/>
      <c r="E314" s="97"/>
      <c r="F314" s="70"/>
      <c r="G314" s="97"/>
      <c r="H314" s="97"/>
      <c r="I314" s="70"/>
      <c r="J314" s="97"/>
      <c r="K314" s="70"/>
      <c r="L314" s="210"/>
      <c r="M314" s="97"/>
      <c r="N314" s="70"/>
      <c r="O314" s="110"/>
      <c r="P314" s="76"/>
      <c r="Q314" s="110"/>
    </row>
    <row r="315" spans="1:17" ht="16.5">
      <c r="A315" s="97"/>
      <c r="B315" s="97"/>
      <c r="C315" s="97"/>
      <c r="D315" s="70"/>
      <c r="E315" s="97"/>
      <c r="F315" s="70"/>
      <c r="G315" s="97"/>
      <c r="H315" s="97"/>
      <c r="I315" s="70"/>
      <c r="J315" s="97"/>
      <c r="K315" s="70"/>
      <c r="L315" s="210"/>
      <c r="M315" s="97"/>
      <c r="N315" s="70"/>
      <c r="O315" s="110"/>
      <c r="P315" s="76"/>
      <c r="Q315" s="110"/>
    </row>
    <row r="316" spans="1:17" ht="16.5">
      <c r="A316" s="97"/>
      <c r="B316" s="97"/>
      <c r="C316" s="97"/>
      <c r="D316" s="70"/>
      <c r="E316" s="97"/>
      <c r="F316" s="70"/>
      <c r="G316" s="97"/>
      <c r="H316" s="205">
        <v>2</v>
      </c>
      <c r="I316" s="206">
        <v>6</v>
      </c>
      <c r="J316" s="205">
        <v>2</v>
      </c>
      <c r="K316" s="206"/>
      <c r="L316" s="207"/>
      <c r="M316" s="205"/>
      <c r="N316" s="103" t="s">
        <v>175</v>
      </c>
      <c r="O316" s="109"/>
      <c r="P316" s="77">
        <f>+P317</f>
        <v>1000</v>
      </c>
      <c r="Q316" s="109">
        <f>+Q317</f>
        <v>1000</v>
      </c>
    </row>
    <row r="317" spans="1:17" ht="16.5">
      <c r="A317" s="97"/>
      <c r="B317" s="97"/>
      <c r="C317" s="97"/>
      <c r="D317" s="70"/>
      <c r="E317" s="97"/>
      <c r="F317" s="70"/>
      <c r="G317" s="97"/>
      <c r="H317" s="97">
        <v>2</v>
      </c>
      <c r="I317" s="70">
        <v>6</v>
      </c>
      <c r="J317" s="97">
        <v>2</v>
      </c>
      <c r="K317" s="70">
        <v>1</v>
      </c>
      <c r="L317" s="210">
        <v>0</v>
      </c>
      <c r="M317" s="97">
        <v>1</v>
      </c>
      <c r="N317" s="70" t="s">
        <v>195</v>
      </c>
      <c r="O317" s="110"/>
      <c r="P317" s="76">
        <v>1000</v>
      </c>
      <c r="Q317" s="110">
        <v>1000</v>
      </c>
    </row>
    <row r="318" spans="1:17" ht="16.5">
      <c r="A318" s="97"/>
      <c r="B318" s="97"/>
      <c r="C318" s="97"/>
      <c r="D318" s="70"/>
      <c r="E318" s="97"/>
      <c r="F318" s="70"/>
      <c r="G318" s="97"/>
      <c r="H318" s="97"/>
      <c r="I318" s="70"/>
      <c r="J318" s="97"/>
      <c r="K318" s="70"/>
      <c r="L318" s="210"/>
      <c r="M318" s="97"/>
      <c r="N318" s="70"/>
      <c r="O318" s="110"/>
      <c r="P318" s="76"/>
      <c r="Q318" s="110"/>
    </row>
    <row r="319" spans="1:18" ht="17.25" thickBot="1">
      <c r="A319" s="97"/>
      <c r="B319" s="97"/>
      <c r="C319" s="97"/>
      <c r="D319" s="70"/>
      <c r="E319" s="97"/>
      <c r="F319" s="70"/>
      <c r="G319" s="97"/>
      <c r="H319" s="104"/>
      <c r="I319" s="73"/>
      <c r="J319" s="104"/>
      <c r="K319" s="73"/>
      <c r="L319" s="211"/>
      <c r="M319" s="104"/>
      <c r="N319" s="73"/>
      <c r="O319" s="111"/>
      <c r="P319" s="76"/>
      <c r="Q319" s="111"/>
      <c r="R319" s="95"/>
    </row>
    <row r="320" spans="1:18" ht="17.25" thickBot="1">
      <c r="A320" s="260" t="s">
        <v>26</v>
      </c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  <c r="M320" s="84"/>
      <c r="N320" s="84"/>
      <c r="O320" s="215">
        <f>+O287+O297+O313</f>
        <v>0</v>
      </c>
      <c r="P320" s="215">
        <f>+P287+P297+P313</f>
        <v>327249.95</v>
      </c>
      <c r="Q320" s="235">
        <f>+Q287+Q297+Q313</f>
        <v>327249.95</v>
      </c>
      <c r="R320" s="95"/>
    </row>
    <row r="321" spans="1:18" ht="17.25" thickBot="1">
      <c r="A321" s="260" t="s">
        <v>27</v>
      </c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  <c r="M321" s="87"/>
      <c r="N321" s="87"/>
      <c r="O321" s="215">
        <f>+O164+O255+O320</f>
        <v>1350960.4199999997</v>
      </c>
      <c r="P321" s="85">
        <f>+P164+P255+P320</f>
        <v>7111683.009999999</v>
      </c>
      <c r="Q321" s="215">
        <f>+Q164+Q255+Q320</f>
        <v>5760722.59</v>
      </c>
      <c r="R321" s="95"/>
    </row>
    <row r="322" spans="1:17" ht="16.5">
      <c r="A322" s="70"/>
      <c r="B322" s="70"/>
      <c r="C322" s="70"/>
      <c r="D322" s="70"/>
      <c r="E322" s="70"/>
      <c r="F322" s="70"/>
      <c r="G322" s="70"/>
      <c r="H322" s="75"/>
      <c r="I322" s="75"/>
      <c r="J322" s="75"/>
      <c r="K322" s="75"/>
      <c r="L322" s="75"/>
      <c r="M322" s="75"/>
      <c r="N322" s="75"/>
      <c r="O322" s="77"/>
      <c r="P322" s="76"/>
      <c r="Q322" s="76"/>
    </row>
    <row r="323" spans="1:17" ht="16.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160"/>
      <c r="P323" s="83"/>
      <c r="Q323" s="83"/>
    </row>
    <row r="324" spans="1:17" ht="16.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82"/>
      <c r="P324" s="83"/>
      <c r="Q324" s="83"/>
    </row>
    <row r="325" spans="1:17" ht="16.5">
      <c r="A325" s="81"/>
      <c r="B325" s="81"/>
      <c r="C325" s="81"/>
      <c r="D325" s="81"/>
      <c r="E325" s="81"/>
      <c r="F325" s="221"/>
      <c r="G325" s="221"/>
      <c r="H325" s="221"/>
      <c r="I325" s="81"/>
      <c r="J325" s="81"/>
      <c r="K325" s="81"/>
      <c r="L325" s="81"/>
      <c r="M325" s="81"/>
      <c r="N325" s="81"/>
      <c r="O325" s="159"/>
      <c r="P325" s="81"/>
      <c r="Q325" s="81"/>
    </row>
    <row r="326" spans="1:17" ht="16.5">
      <c r="A326" s="218"/>
      <c r="B326" s="218"/>
      <c r="C326" s="218"/>
      <c r="D326" s="218"/>
      <c r="E326" s="218"/>
      <c r="F326" s="218"/>
      <c r="G326" s="218"/>
      <c r="H326" s="78"/>
      <c r="I326" s="70"/>
      <c r="J326" s="70"/>
      <c r="K326" s="70"/>
      <c r="L326" s="70"/>
      <c r="M326" s="70"/>
      <c r="N326" s="78"/>
      <c r="O326" s="78"/>
      <c r="P326" s="79"/>
      <c r="Q326" s="80"/>
    </row>
    <row r="327" spans="1:17" ht="16.5">
      <c r="A327" s="262" t="s">
        <v>104</v>
      </c>
      <c r="B327" s="262"/>
      <c r="C327" s="262"/>
      <c r="D327" s="262"/>
      <c r="E327" s="262"/>
      <c r="F327" s="262"/>
      <c r="G327" s="262"/>
      <c r="H327" s="262"/>
      <c r="I327" s="262"/>
      <c r="J327" s="70"/>
      <c r="K327" s="70"/>
      <c r="L327" s="70"/>
      <c r="M327" s="70"/>
      <c r="N327" s="69" t="s">
        <v>105</v>
      </c>
      <c r="O327" s="263" t="s">
        <v>50</v>
      </c>
      <c r="P327" s="263"/>
      <c r="Q327" s="263"/>
    </row>
    <row r="328" spans="1:17" ht="16.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82"/>
      <c r="P328" s="83"/>
      <c r="Q328" s="83"/>
    </row>
    <row r="329" spans="1:17" ht="16.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82"/>
      <c r="P329" s="83"/>
      <c r="Q329" s="83"/>
    </row>
    <row r="330" spans="1:17" ht="16.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82"/>
      <c r="P330" s="83"/>
      <c r="Q330" s="83"/>
    </row>
    <row r="331" spans="1:17" ht="16.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82"/>
      <c r="P331" s="83"/>
      <c r="Q331" s="83"/>
    </row>
    <row r="332" spans="1:17" ht="16.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82"/>
      <c r="P332" s="83"/>
      <c r="Q332" s="83"/>
    </row>
    <row r="333" spans="1:17" ht="16.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82"/>
      <c r="P333" s="83"/>
      <c r="Q333" s="83"/>
    </row>
    <row r="334" spans="1:17" ht="16.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82"/>
      <c r="P334" s="83"/>
      <c r="Q334" s="83"/>
    </row>
    <row r="335" spans="1:17" ht="16.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82"/>
      <c r="P335" s="83"/>
      <c r="Q335" s="83"/>
    </row>
    <row r="336" spans="1:17" ht="16.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82"/>
      <c r="P336" s="83"/>
      <c r="Q336" s="83"/>
    </row>
    <row r="337" spans="1:17" ht="16.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82"/>
      <c r="P337" s="83"/>
      <c r="Q337" s="83"/>
    </row>
    <row r="338" spans="1:17" ht="16.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82"/>
      <c r="P338" s="83"/>
      <c r="Q338" s="83"/>
    </row>
    <row r="339" spans="1:17" ht="16.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82"/>
      <c r="P339" s="83"/>
      <c r="Q339" s="83"/>
    </row>
    <row r="340" spans="1:17" ht="16.5">
      <c r="A340" s="81"/>
      <c r="B340" s="81"/>
      <c r="C340" s="81"/>
      <c r="D340" s="81"/>
      <c r="E340" s="81"/>
      <c r="F340" s="221"/>
      <c r="G340" s="221"/>
      <c r="H340" s="22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ht="16.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82"/>
      <c r="P341" s="83"/>
      <c r="Q341" s="83"/>
    </row>
    <row r="342" spans="1:17" ht="16.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82"/>
      <c r="P342" s="83"/>
      <c r="Q342" s="83"/>
    </row>
    <row r="343" spans="1:17" ht="16.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82"/>
      <c r="P343" s="83"/>
      <c r="Q343" s="83"/>
    </row>
    <row r="344" spans="1:17" ht="16.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82"/>
      <c r="P344" s="83"/>
      <c r="Q344" s="83"/>
    </row>
    <row r="345" spans="1:17" ht="16.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82"/>
      <c r="P345" s="83"/>
      <c r="Q345" s="83"/>
    </row>
    <row r="346" spans="1:17" ht="16.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82"/>
      <c r="P346" s="83"/>
      <c r="Q346" s="83"/>
    </row>
    <row r="347" spans="1:17" ht="16.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82"/>
      <c r="P347" s="83"/>
      <c r="Q347" s="83"/>
    </row>
    <row r="348" spans="1:17" ht="16.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82"/>
      <c r="P348" s="83"/>
      <c r="Q348" s="83"/>
    </row>
    <row r="349" spans="1:17" ht="16.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82"/>
      <c r="P349" s="83"/>
      <c r="Q349" s="83"/>
    </row>
    <row r="350" spans="1:17" ht="16.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82"/>
      <c r="P350" s="83"/>
      <c r="Q350" s="83"/>
    </row>
    <row r="351" spans="1:17" ht="16.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82"/>
      <c r="P351" s="83"/>
      <c r="Q351" s="83"/>
    </row>
    <row r="352" spans="1:17" ht="16.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82"/>
      <c r="P352" s="83"/>
      <c r="Q352" s="83"/>
    </row>
    <row r="353" spans="1:17" ht="16.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82"/>
      <c r="P353" s="83"/>
      <c r="Q353" s="83"/>
    </row>
    <row r="354" spans="1:17" ht="16.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82"/>
      <c r="P354" s="83"/>
      <c r="Q354" s="83"/>
    </row>
    <row r="355" spans="1:17" ht="16.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82"/>
      <c r="P355" s="83"/>
      <c r="Q355" s="83"/>
    </row>
    <row r="356" spans="1:17" ht="16.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82"/>
      <c r="P356" s="83"/>
      <c r="Q356" s="83"/>
    </row>
    <row r="357" spans="1:17" ht="16.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82"/>
      <c r="P357" s="83"/>
      <c r="Q357" s="83"/>
    </row>
    <row r="358" spans="1:17" ht="16.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82"/>
      <c r="P358" s="83"/>
      <c r="Q358" s="83"/>
    </row>
    <row r="359" spans="1:17" ht="16.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82"/>
      <c r="P359" s="83"/>
      <c r="Q359" s="83"/>
    </row>
    <row r="360" spans="1:17" ht="16.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82"/>
      <c r="P360" s="83"/>
      <c r="Q360" s="83"/>
    </row>
    <row r="361" spans="1:17" ht="16.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82"/>
      <c r="P361" s="83"/>
      <c r="Q361" s="83"/>
    </row>
    <row r="362" spans="1:17" ht="16.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82"/>
      <c r="P362" s="83"/>
      <c r="Q362" s="83"/>
    </row>
    <row r="363" spans="1:17" ht="16.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82"/>
      <c r="P363" s="83"/>
      <c r="Q363" s="83"/>
    </row>
    <row r="364" spans="1:17" ht="16.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82"/>
      <c r="P364" s="83"/>
      <c r="Q364" s="83"/>
    </row>
    <row r="365" spans="1:17" ht="16.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82"/>
      <c r="P365" s="83"/>
      <c r="Q365" s="83"/>
    </row>
    <row r="366" spans="1:17" ht="16.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82"/>
      <c r="P366" s="83"/>
      <c r="Q366" s="83"/>
    </row>
    <row r="367" spans="1:17" ht="16.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82"/>
      <c r="P367" s="83"/>
      <c r="Q367" s="83"/>
    </row>
    <row r="368" spans="1:17" ht="16.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82"/>
      <c r="P368" s="83"/>
      <c r="Q368" s="83"/>
    </row>
    <row r="369" spans="1:17" ht="16.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82"/>
      <c r="P369" s="83"/>
      <c r="Q369" s="83"/>
    </row>
    <row r="370" spans="1:17" ht="16.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82"/>
      <c r="P370" s="83"/>
      <c r="Q370" s="83"/>
    </row>
    <row r="371" spans="1:17" ht="16.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82"/>
      <c r="P371" s="83"/>
      <c r="Q371" s="83"/>
    </row>
    <row r="372" spans="1:17" ht="16.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82"/>
      <c r="P372" s="83"/>
      <c r="Q372" s="83"/>
    </row>
    <row r="373" spans="1:17" ht="16.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82"/>
      <c r="P373" s="83"/>
      <c r="Q373" s="83"/>
    </row>
    <row r="374" spans="1:17" ht="16.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82"/>
      <c r="P374" s="83"/>
      <c r="Q374" s="83"/>
    </row>
    <row r="375" spans="1:17" ht="16.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82"/>
      <c r="P375" s="83"/>
      <c r="Q375" s="83"/>
    </row>
    <row r="376" spans="1:17" ht="16.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82"/>
      <c r="P376" s="83"/>
      <c r="Q376" s="83"/>
    </row>
    <row r="377" spans="1:17" ht="17.25" thickBo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82"/>
      <c r="P377" s="83"/>
      <c r="Q377" s="83"/>
    </row>
    <row r="378" spans="1:17" ht="15.75" thickBot="1">
      <c r="A378" s="264">
        <v>4</v>
      </c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6"/>
    </row>
    <row r="379" spans="1:17" ht="15.75">
      <c r="A379" s="267" t="s">
        <v>6</v>
      </c>
      <c r="B379" s="268"/>
      <c r="C379" s="268"/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9"/>
    </row>
    <row r="380" spans="1:17" ht="15">
      <c r="A380" s="39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1"/>
      <c r="Q380" s="42" t="s">
        <v>7</v>
      </c>
    </row>
    <row r="381" spans="1:17" ht="15.75">
      <c r="A381" s="43" t="s">
        <v>8</v>
      </c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4"/>
      <c r="P381" s="45" t="s">
        <v>0</v>
      </c>
      <c r="Q381" s="46"/>
    </row>
    <row r="382" spans="1:17" ht="15.75">
      <c r="A382" s="43" t="s">
        <v>1</v>
      </c>
      <c r="B382" s="40"/>
      <c r="C382" s="40">
        <v>5120</v>
      </c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7"/>
      <c r="P382" s="48" t="s">
        <v>2</v>
      </c>
      <c r="Q382" s="49"/>
    </row>
    <row r="383" spans="1:17" ht="15.75">
      <c r="A383" s="43" t="s">
        <v>40</v>
      </c>
      <c r="B383" s="47"/>
      <c r="C383" s="47" t="s">
        <v>180</v>
      </c>
      <c r="D383" s="47"/>
      <c r="E383" s="47"/>
      <c r="F383" s="40"/>
      <c r="G383" s="40"/>
      <c r="H383" s="40"/>
      <c r="I383" s="40"/>
      <c r="J383" s="40"/>
      <c r="K383" s="40"/>
      <c r="L383" s="40"/>
      <c r="M383" s="40"/>
      <c r="N383" s="40"/>
      <c r="O383" s="47"/>
      <c r="P383" s="48" t="s">
        <v>3</v>
      </c>
      <c r="Q383" s="49"/>
    </row>
    <row r="384" spans="1:17" ht="16.5" thickBot="1">
      <c r="A384" s="43" t="s">
        <v>41</v>
      </c>
      <c r="B384" s="47">
        <v>2014</v>
      </c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7"/>
      <c r="P384" s="50" t="s">
        <v>4</v>
      </c>
      <c r="Q384" s="51"/>
    </row>
    <row r="385" spans="1:17" ht="15.75">
      <c r="A385" s="270" t="s">
        <v>9</v>
      </c>
      <c r="B385" s="271"/>
      <c r="C385" s="271"/>
      <c r="D385" s="271"/>
      <c r="E385" s="271"/>
      <c r="F385" s="271"/>
      <c r="G385" s="271"/>
      <c r="H385" s="271"/>
      <c r="I385" s="271"/>
      <c r="J385" s="271"/>
      <c r="K385" s="271"/>
      <c r="L385" s="272"/>
      <c r="M385" s="56"/>
      <c r="N385" s="56"/>
      <c r="O385" s="273" t="s">
        <v>10</v>
      </c>
      <c r="P385" s="271"/>
      <c r="Q385" s="274"/>
    </row>
    <row r="386" spans="1:17" ht="16.5" thickBot="1">
      <c r="A386" s="275">
        <v>2</v>
      </c>
      <c r="B386" s="276"/>
      <c r="C386" s="276"/>
      <c r="D386" s="276"/>
      <c r="E386" s="276"/>
      <c r="F386" s="276"/>
      <c r="G386" s="277"/>
      <c r="H386" s="45" t="s">
        <v>11</v>
      </c>
      <c r="I386" s="63"/>
      <c r="J386" s="63"/>
      <c r="K386" s="63"/>
      <c r="L386" s="64"/>
      <c r="M386" s="64"/>
      <c r="N386" s="64"/>
      <c r="O386" s="61" t="s">
        <v>12</v>
      </c>
      <c r="P386" s="61" t="s">
        <v>13</v>
      </c>
      <c r="Q386" s="65" t="s">
        <v>14</v>
      </c>
    </row>
    <row r="387" spans="1:17" ht="15.75">
      <c r="A387" s="278" t="s">
        <v>15</v>
      </c>
      <c r="B387" s="68" t="s">
        <v>16</v>
      </c>
      <c r="C387" s="280" t="s">
        <v>17</v>
      </c>
      <c r="D387" s="68" t="s">
        <v>18</v>
      </c>
      <c r="E387" s="68" t="s">
        <v>19</v>
      </c>
      <c r="F387" s="282" t="s">
        <v>20</v>
      </c>
      <c r="G387" s="280" t="s">
        <v>21</v>
      </c>
      <c r="H387" s="280" t="s">
        <v>22</v>
      </c>
      <c r="I387" s="68" t="s">
        <v>23</v>
      </c>
      <c r="J387" s="68"/>
      <c r="K387" s="68"/>
      <c r="L387" s="68" t="s">
        <v>16</v>
      </c>
      <c r="M387" s="68"/>
      <c r="N387" s="68"/>
      <c r="O387" s="256">
        <v>3</v>
      </c>
      <c r="P387" s="256">
        <v>4</v>
      </c>
      <c r="Q387" s="258">
        <v>5</v>
      </c>
    </row>
    <row r="388" spans="1:17" ht="16.5" thickBot="1">
      <c r="A388" s="279"/>
      <c r="B388" s="67" t="s">
        <v>15</v>
      </c>
      <c r="C388" s="281"/>
      <c r="D388" s="67" t="s">
        <v>24</v>
      </c>
      <c r="E388" s="67" t="s">
        <v>25</v>
      </c>
      <c r="F388" s="283"/>
      <c r="G388" s="281"/>
      <c r="H388" s="281"/>
      <c r="I388" s="67"/>
      <c r="J388" s="67"/>
      <c r="K388" s="67"/>
      <c r="L388" s="67" t="s">
        <v>23</v>
      </c>
      <c r="M388" s="67"/>
      <c r="N388" s="67"/>
      <c r="O388" s="257"/>
      <c r="P388" s="257"/>
      <c r="Q388" s="259"/>
    </row>
    <row r="389" spans="1:17" ht="16.5">
      <c r="A389" s="112"/>
      <c r="B389" s="113"/>
      <c r="C389" s="89"/>
      <c r="D389" s="113"/>
      <c r="E389" s="89"/>
      <c r="F389" s="113"/>
      <c r="G389" s="89"/>
      <c r="H389" s="113"/>
      <c r="I389" s="89"/>
      <c r="J389" s="113"/>
      <c r="K389" s="89"/>
      <c r="L389" s="113"/>
      <c r="M389" s="89"/>
      <c r="N389" s="113"/>
      <c r="O389" s="115"/>
      <c r="P389" s="116"/>
      <c r="Q389" s="139"/>
    </row>
    <row r="390" spans="1:17" ht="16.5">
      <c r="A390" s="98">
        <v>11</v>
      </c>
      <c r="B390" s="97" t="s">
        <v>108</v>
      </c>
      <c r="C390" s="70" t="s">
        <v>108</v>
      </c>
      <c r="D390" s="150">
        <v>0.1</v>
      </c>
      <c r="E390" s="70" t="s">
        <v>107</v>
      </c>
      <c r="F390" s="97" t="s">
        <v>109</v>
      </c>
      <c r="G390" s="75"/>
      <c r="H390" s="103">
        <v>4</v>
      </c>
      <c r="I390" s="72"/>
      <c r="J390" s="103"/>
      <c r="K390" s="72"/>
      <c r="L390" s="103"/>
      <c r="M390" s="72"/>
      <c r="N390" s="103" t="s">
        <v>91</v>
      </c>
      <c r="O390" s="77"/>
      <c r="P390" s="109">
        <f>+P392</f>
        <v>5420848.12</v>
      </c>
      <c r="Q390" s="109">
        <f>+Q396</f>
        <v>900875.3999999999</v>
      </c>
    </row>
    <row r="391" spans="1:17" ht="16.5">
      <c r="A391" s="98"/>
      <c r="B391" s="96"/>
      <c r="C391" s="75"/>
      <c r="D391" s="150"/>
      <c r="E391" s="75"/>
      <c r="F391" s="96"/>
      <c r="G391" s="75"/>
      <c r="H391" s="103"/>
      <c r="I391" s="72"/>
      <c r="J391" s="103"/>
      <c r="K391" s="72"/>
      <c r="L391" s="103"/>
      <c r="M391" s="72"/>
      <c r="N391" s="103"/>
      <c r="O391" s="77"/>
      <c r="P391" s="109"/>
      <c r="Q391" s="109"/>
    </row>
    <row r="392" spans="1:17" ht="16.5">
      <c r="A392" s="98"/>
      <c r="B392" s="97" t="s">
        <v>108</v>
      </c>
      <c r="C392" s="70" t="s">
        <v>108</v>
      </c>
      <c r="D392" s="114"/>
      <c r="E392" s="70" t="s">
        <v>107</v>
      </c>
      <c r="F392" s="97" t="s">
        <v>109</v>
      </c>
      <c r="G392" s="75"/>
      <c r="H392" s="117">
        <v>4</v>
      </c>
      <c r="I392" s="93">
        <v>1</v>
      </c>
      <c r="J392" s="117">
        <v>1</v>
      </c>
      <c r="K392" s="93"/>
      <c r="L392" s="117"/>
      <c r="M392" s="93"/>
      <c r="N392" s="136" t="s">
        <v>121</v>
      </c>
      <c r="O392" s="77"/>
      <c r="P392" s="109">
        <f>+P393</f>
        <v>5420848.12</v>
      </c>
      <c r="Q392" s="109"/>
    </row>
    <row r="393" spans="1:17" ht="16.5">
      <c r="A393" s="98"/>
      <c r="B393" s="96"/>
      <c r="C393" s="75"/>
      <c r="D393" s="96"/>
      <c r="E393" s="75"/>
      <c r="F393" s="96"/>
      <c r="G393" s="75"/>
      <c r="H393" s="118">
        <v>4</v>
      </c>
      <c r="I393" s="94">
        <v>1</v>
      </c>
      <c r="J393" s="118">
        <v>1</v>
      </c>
      <c r="K393" s="94">
        <v>1</v>
      </c>
      <c r="L393" s="118">
        <v>1</v>
      </c>
      <c r="M393" s="94"/>
      <c r="N393" s="118" t="s">
        <v>123</v>
      </c>
      <c r="O393" s="77"/>
      <c r="P393" s="110">
        <v>5420848.12</v>
      </c>
      <c r="Q393" s="109"/>
    </row>
    <row r="394" spans="1:17" ht="16.5">
      <c r="A394" s="98"/>
      <c r="B394" s="96"/>
      <c r="C394" s="75"/>
      <c r="D394" s="96"/>
      <c r="E394" s="75"/>
      <c r="F394" s="96"/>
      <c r="G394" s="75"/>
      <c r="H394" s="118"/>
      <c r="I394" s="94"/>
      <c r="J394" s="118"/>
      <c r="K394" s="94"/>
      <c r="L394" s="118"/>
      <c r="M394" s="94"/>
      <c r="N394" s="118"/>
      <c r="O394" s="77"/>
      <c r="P394" s="110"/>
      <c r="Q394" s="109"/>
    </row>
    <row r="395" spans="1:17" ht="16.5">
      <c r="A395" s="98"/>
      <c r="B395" s="96"/>
      <c r="C395" s="75"/>
      <c r="D395" s="96"/>
      <c r="E395" s="75"/>
      <c r="F395" s="96"/>
      <c r="G395" s="75"/>
      <c r="H395" s="104"/>
      <c r="I395" s="73"/>
      <c r="J395" s="104"/>
      <c r="K395" s="73"/>
      <c r="L395" s="104"/>
      <c r="M395" s="73"/>
      <c r="N395" s="104"/>
      <c r="O395" s="76"/>
      <c r="P395" s="110"/>
      <c r="Q395" s="110"/>
    </row>
    <row r="396" spans="1:18" ht="16.5">
      <c r="A396" s="98"/>
      <c r="B396" s="97" t="s">
        <v>108</v>
      </c>
      <c r="C396" s="70" t="s">
        <v>108</v>
      </c>
      <c r="D396" s="114"/>
      <c r="E396" s="70" t="s">
        <v>107</v>
      </c>
      <c r="F396" s="97" t="s">
        <v>109</v>
      </c>
      <c r="G396" s="75"/>
      <c r="H396" s="103">
        <v>4</v>
      </c>
      <c r="I396" s="72">
        <v>2</v>
      </c>
      <c r="J396" s="103">
        <v>1</v>
      </c>
      <c r="K396" s="72"/>
      <c r="L396" s="103"/>
      <c r="M396" s="72"/>
      <c r="N396" s="103" t="s">
        <v>122</v>
      </c>
      <c r="O396" s="76"/>
      <c r="P396" s="109"/>
      <c r="Q396" s="109">
        <f>+Q397</f>
        <v>900875.3999999999</v>
      </c>
      <c r="R396" s="95"/>
    </row>
    <row r="397" spans="1:19" ht="33.75" thickBot="1">
      <c r="A397" s="99"/>
      <c r="B397" s="101"/>
      <c r="C397" s="102"/>
      <c r="D397" s="101"/>
      <c r="E397" s="102"/>
      <c r="F397" s="101"/>
      <c r="G397" s="102"/>
      <c r="H397" s="105">
        <v>4</v>
      </c>
      <c r="I397" s="74">
        <v>2</v>
      </c>
      <c r="J397" s="105">
        <v>1</v>
      </c>
      <c r="K397" s="74">
        <v>1</v>
      </c>
      <c r="L397" s="105">
        <v>1</v>
      </c>
      <c r="M397" s="74"/>
      <c r="N397" s="119" t="s">
        <v>128</v>
      </c>
      <c r="O397" s="107"/>
      <c r="P397" s="111"/>
      <c r="Q397" s="111">
        <f>2800+2000+2000+1500+1600+3116.65+3849.85+9351.92+10853.86+48574.78+89835+1475+80402.79+40680+52332.08+489070.97+59329.83+2102.67</f>
        <v>900875.3999999999</v>
      </c>
      <c r="R397" s="143"/>
      <c r="S397" s="19"/>
    </row>
    <row r="398" spans="1:18" ht="17.25" thickBot="1">
      <c r="A398" s="260" t="s">
        <v>26</v>
      </c>
      <c r="B398" s="261"/>
      <c r="C398" s="261"/>
      <c r="D398" s="261"/>
      <c r="E398" s="261"/>
      <c r="F398" s="261"/>
      <c r="G398" s="261"/>
      <c r="H398" s="261"/>
      <c r="I398" s="261"/>
      <c r="J398" s="261"/>
      <c r="K398" s="261"/>
      <c r="L398" s="261"/>
      <c r="M398" s="84"/>
      <c r="N398" s="84"/>
      <c r="O398" s="85"/>
      <c r="P398" s="86">
        <f>+P390</f>
        <v>5420848.12</v>
      </c>
      <c r="Q398" s="233">
        <f>+Q390</f>
        <v>900875.3999999999</v>
      </c>
      <c r="R398" s="228"/>
    </row>
    <row r="399" spans="1:18" ht="17.25" thickBot="1">
      <c r="A399" s="260" t="s">
        <v>27</v>
      </c>
      <c r="B399" s="261"/>
      <c r="C399" s="261"/>
      <c r="D399" s="261"/>
      <c r="E399" s="261"/>
      <c r="F399" s="261"/>
      <c r="G399" s="261"/>
      <c r="H399" s="261"/>
      <c r="I399" s="261"/>
      <c r="J399" s="261"/>
      <c r="K399" s="261"/>
      <c r="L399" s="261"/>
      <c r="M399" s="87"/>
      <c r="N399" s="87"/>
      <c r="O399" s="90"/>
      <c r="P399" s="88">
        <f>+P321+P398</f>
        <v>12532531.129999999</v>
      </c>
      <c r="Q399" s="88">
        <f>+Q321+Q398</f>
        <v>6661597.99</v>
      </c>
      <c r="R399" s="143"/>
    </row>
    <row r="400" spans="1:18" ht="16.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82"/>
      <c r="P400" s="159"/>
      <c r="Q400" s="160"/>
      <c r="R400" s="232"/>
    </row>
    <row r="401" spans="1:18" ht="16.5">
      <c r="A401" s="81"/>
      <c r="B401" s="81"/>
      <c r="C401" s="81"/>
      <c r="D401" s="81"/>
      <c r="E401" s="81"/>
      <c r="F401" s="221"/>
      <c r="G401" s="221"/>
      <c r="H401" s="221"/>
      <c r="I401" s="81"/>
      <c r="J401" s="81"/>
      <c r="K401" s="81"/>
      <c r="L401" s="81"/>
      <c r="M401" s="81"/>
      <c r="N401" s="81"/>
      <c r="O401" s="81"/>
      <c r="P401" s="126"/>
      <c r="Q401" s="126"/>
      <c r="R401" s="169"/>
    </row>
    <row r="402" spans="1:18" ht="16.5">
      <c r="A402" s="81"/>
      <c r="B402" s="81"/>
      <c r="C402" s="81"/>
      <c r="D402" s="81"/>
      <c r="E402" s="81"/>
      <c r="F402" s="221"/>
      <c r="G402" s="221"/>
      <c r="H402" s="221"/>
      <c r="I402" s="81"/>
      <c r="J402" s="81"/>
      <c r="K402" s="81"/>
      <c r="L402" s="81"/>
      <c r="M402" s="81"/>
      <c r="N402" s="81"/>
      <c r="O402" s="167"/>
      <c r="P402" s="142"/>
      <c r="Q402" s="142"/>
      <c r="R402" s="167"/>
    </row>
    <row r="403" spans="1:18" ht="18">
      <c r="A403" s="81"/>
      <c r="B403" s="81"/>
      <c r="C403" s="81"/>
      <c r="D403" s="81"/>
      <c r="E403" s="81"/>
      <c r="F403" s="221"/>
      <c r="G403" s="221"/>
      <c r="H403" s="221"/>
      <c r="I403" s="81"/>
      <c r="J403" s="81"/>
      <c r="K403" s="81"/>
      <c r="L403" s="81"/>
      <c r="M403" s="81"/>
      <c r="N403" s="81"/>
      <c r="O403" s="167"/>
      <c r="P403" s="140"/>
      <c r="Q403" s="242"/>
      <c r="R403" s="168"/>
    </row>
    <row r="404" spans="1:18" ht="16.5">
      <c r="A404" s="218"/>
      <c r="B404" s="218"/>
      <c r="C404" s="218"/>
      <c r="D404" s="218"/>
      <c r="E404" s="218"/>
      <c r="F404" s="218"/>
      <c r="G404" s="218"/>
      <c r="H404" s="78"/>
      <c r="I404" s="70"/>
      <c r="J404" s="70"/>
      <c r="K404" s="70"/>
      <c r="L404" s="70"/>
      <c r="M404" s="70"/>
      <c r="N404" s="78"/>
      <c r="O404" s="78"/>
      <c r="P404" s="79"/>
      <c r="Q404" s="80"/>
      <c r="R404" s="22"/>
    </row>
    <row r="405" spans="1:17" ht="16.5">
      <c r="A405" s="262" t="s">
        <v>104</v>
      </c>
      <c r="B405" s="262"/>
      <c r="C405" s="262"/>
      <c r="D405" s="262"/>
      <c r="E405" s="262"/>
      <c r="F405" s="262"/>
      <c r="G405" s="262"/>
      <c r="H405" s="262"/>
      <c r="I405" s="262"/>
      <c r="J405" s="70"/>
      <c r="K405" s="70"/>
      <c r="L405" s="70"/>
      <c r="M405" s="70"/>
      <c r="N405" s="69" t="s">
        <v>105</v>
      </c>
      <c r="O405" s="263" t="s">
        <v>50</v>
      </c>
      <c r="P405" s="263"/>
      <c r="Q405" s="263"/>
    </row>
    <row r="406" spans="1:17" ht="16.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82"/>
      <c r="P406" s="83"/>
      <c r="Q406" s="83"/>
    </row>
    <row r="407" spans="1:17" ht="16.5">
      <c r="A407" s="81"/>
      <c r="B407" s="81"/>
      <c r="C407" s="81"/>
      <c r="D407" s="81"/>
      <c r="E407" s="81"/>
      <c r="F407" s="221"/>
      <c r="G407" s="221"/>
      <c r="H407" s="221"/>
      <c r="I407" s="81"/>
      <c r="J407" s="81"/>
      <c r="K407" s="81"/>
      <c r="L407" s="81"/>
      <c r="M407" s="81"/>
      <c r="N407" s="81"/>
      <c r="O407" s="81"/>
      <c r="P407" s="81"/>
      <c r="Q407" s="130"/>
    </row>
    <row r="408" spans="1:17" ht="16.5">
      <c r="A408" s="221"/>
      <c r="B408" s="221"/>
      <c r="C408" s="221"/>
      <c r="D408" s="221"/>
      <c r="E408" s="221"/>
      <c r="F408" s="221"/>
      <c r="G408" s="221"/>
      <c r="H408" s="221"/>
      <c r="I408" s="221"/>
      <c r="J408" s="221"/>
      <c r="K408" s="221"/>
      <c r="L408" s="221"/>
      <c r="M408" s="221"/>
      <c r="N408" s="221"/>
      <c r="O408" s="221"/>
      <c r="P408" s="231"/>
      <c r="Q408" s="221"/>
    </row>
  </sheetData>
  <sheetProtection/>
  <mergeCells count="71">
    <mergeCell ref="A1:Q1"/>
    <mergeCell ref="A2:Q2"/>
    <mergeCell ref="A9:L9"/>
    <mergeCell ref="O9:Q9"/>
    <mergeCell ref="A11:G11"/>
    <mergeCell ref="A12:A13"/>
    <mergeCell ref="C12:C13"/>
    <mergeCell ref="F12:F13"/>
    <mergeCell ref="G12:G13"/>
    <mergeCell ref="H12:H13"/>
    <mergeCell ref="I12:I13"/>
    <mergeCell ref="O12:O13"/>
    <mergeCell ref="P12:P13"/>
    <mergeCell ref="Q12:Q13"/>
    <mergeCell ref="A14:G14"/>
    <mergeCell ref="A164:L164"/>
    <mergeCell ref="A173:I173"/>
    <mergeCell ref="O173:Q173"/>
    <mergeCell ref="A177:E177"/>
    <mergeCell ref="A183:Q183"/>
    <mergeCell ref="A184:Q184"/>
    <mergeCell ref="A191:L191"/>
    <mergeCell ref="O191:Q191"/>
    <mergeCell ref="A193:G193"/>
    <mergeCell ref="A195:A196"/>
    <mergeCell ref="C195:C196"/>
    <mergeCell ref="F195:F196"/>
    <mergeCell ref="G195:G196"/>
    <mergeCell ref="H195:H196"/>
    <mergeCell ref="I195:I196"/>
    <mergeCell ref="O195:O196"/>
    <mergeCell ref="P195:P196"/>
    <mergeCell ref="Q195:Q196"/>
    <mergeCell ref="A255:L255"/>
    <mergeCell ref="A264:I264"/>
    <mergeCell ref="O264:Q264"/>
    <mergeCell ref="A275:Q275"/>
    <mergeCell ref="A276:Q276"/>
    <mergeCell ref="A282:L282"/>
    <mergeCell ref="O282:Q282"/>
    <mergeCell ref="A283:G283"/>
    <mergeCell ref="A284:A285"/>
    <mergeCell ref="C284:C285"/>
    <mergeCell ref="F284:F285"/>
    <mergeCell ref="G284:G285"/>
    <mergeCell ref="H284:H285"/>
    <mergeCell ref="I284:I285"/>
    <mergeCell ref="O284:O285"/>
    <mergeCell ref="P284:P285"/>
    <mergeCell ref="Q284:Q285"/>
    <mergeCell ref="A320:L320"/>
    <mergeCell ref="A327:I327"/>
    <mergeCell ref="O327:Q327"/>
    <mergeCell ref="A321:L321"/>
    <mergeCell ref="A378:Q378"/>
    <mergeCell ref="A379:Q379"/>
    <mergeCell ref="A385:L385"/>
    <mergeCell ref="O385:Q385"/>
    <mergeCell ref="A386:G386"/>
    <mergeCell ref="A387:A388"/>
    <mergeCell ref="C387:C388"/>
    <mergeCell ref="F387:F388"/>
    <mergeCell ref="G387:G388"/>
    <mergeCell ref="H387:H388"/>
    <mergeCell ref="O387:O388"/>
    <mergeCell ref="P387:P388"/>
    <mergeCell ref="Q387:Q388"/>
    <mergeCell ref="A398:L398"/>
    <mergeCell ref="A399:L399"/>
    <mergeCell ref="A405:I405"/>
    <mergeCell ref="O405:Q405"/>
  </mergeCells>
  <printOptions/>
  <pageMargins left="0.708661417322835" right="0.22" top="0.748031496062992" bottom="0.748031496062992" header="0.31496062992126" footer="0.3149606299212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 Botanico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OAI</cp:lastModifiedBy>
  <cp:lastPrinted>2015-02-09T13:54:44Z</cp:lastPrinted>
  <dcterms:created xsi:type="dcterms:W3CDTF">2004-12-01T18:56:44Z</dcterms:created>
  <dcterms:modified xsi:type="dcterms:W3CDTF">2015-02-10T18:55:34Z</dcterms:modified>
  <cp:category/>
  <cp:version/>
  <cp:contentType/>
  <cp:contentStatus/>
</cp:coreProperties>
</file>