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tabRatio="784" activeTab="0"/>
  </bookViews>
  <sheets>
    <sheet name="EJEC GASTO" sheetId="1" r:id="rId1"/>
  </sheets>
  <definedNames/>
  <calcPr fullCalcOnLoad="1"/>
</workbook>
</file>

<file path=xl/sharedStrings.xml><?xml version="1.0" encoding="utf-8"?>
<sst xmlns="http://schemas.openxmlformats.org/spreadsheetml/2006/main" count="349" uniqueCount="134">
  <si>
    <t>REGISTRO INTERNO ONAPRES</t>
  </si>
  <si>
    <t>CODIGO:</t>
  </si>
  <si>
    <t>NUMERO:</t>
  </si>
  <si>
    <t>HORA:</t>
  </si>
  <si>
    <t>FECHA:</t>
  </si>
  <si>
    <t>TRANSFERENCIAS CORRIENTES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</si>
  <si>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</si>
  <si>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</si>
  <si>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</si>
  <si>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</si>
  <si>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</si>
  <si>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</si>
  <si>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</si>
  <si>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</si>
  <si>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</si>
  <si>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</si>
  <si>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</si>
  <si>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</si>
  <si>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</si>
  <si>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</si>
  <si>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</si>
  <si>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</si>
  <si>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</si>
  <si>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</si>
  <si>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</si>
  <si>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</si>
  <si>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</si>
  <si>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TOTAL GENERAL</t>
  </si>
  <si>
    <t xml:space="preserve">MES: </t>
  </si>
  <si>
    <t xml:space="preserve">AÑO: </t>
  </si>
  <si>
    <t>Firma Responsable y Sello de la Institución</t>
  </si>
  <si>
    <t>TIPO</t>
  </si>
  <si>
    <t>OBJ</t>
  </si>
  <si>
    <t>CTA</t>
  </si>
  <si>
    <t>AUX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</si>
  <si>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</si>
  <si>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</si>
  <si>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</si>
  <si>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</si>
  <si>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Compensación por gastos de alimentación </t>
  </si>
  <si>
    <t xml:space="preserve">Compensación por horas extraordinarias </t>
  </si>
  <si>
    <t xml:space="preserve">Prima de transporte </t>
  </si>
  <si>
    <t xml:space="preserve">SERVICIOS NO PERSONALES </t>
  </si>
  <si>
    <t xml:space="preserve">SERVICIOS BASICOS </t>
  </si>
  <si>
    <t xml:space="preserve">Teléfono local </t>
  </si>
  <si>
    <t xml:space="preserve">PUBLICIDAD IMPRESIÓN Y ENCUADERNACION </t>
  </si>
  <si>
    <t xml:space="preserve">Publicidad y propaganda </t>
  </si>
  <si>
    <t xml:space="preserve">TRANSPORTE Y ALMACENAJE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</si>
  <si>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</si>
  <si>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</si>
  <si>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</si>
  <si>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PAPEL, CARTON E IMPRESOS </t>
  </si>
  <si>
    <t xml:space="preserve">Papel de escritorio </t>
  </si>
  <si>
    <t xml:space="preserve">PRODUCTOS DE CUERO, CAUCHO Y PLÁSTICO </t>
  </si>
  <si>
    <t xml:space="preserve">Artículos de plastic </t>
  </si>
  <si>
    <t xml:space="preserve">PRODUCTOS DE MINERALES, METALICOS Y NO METALICOS </t>
  </si>
  <si>
    <t xml:space="preserve">COMBUSTIBLES, LUBRICANTES, PRODUCTOS QUIMICOS Y CONEXOS </t>
  </si>
  <si>
    <t xml:space="preserve">Gasolina </t>
  </si>
  <si>
    <t xml:space="preserve">PRODUCTOS Y UTILES VARIOS </t>
  </si>
  <si>
    <t xml:space="preserve">Utiles de escritorio, oficina informática y de enseñanza </t>
  </si>
  <si>
    <t>DESCRIPCION</t>
  </si>
  <si>
    <t>OTROS SERVICIOS NO PERSONALES</t>
  </si>
  <si>
    <t>SERVICIOS DE CONSERVACION, REPARACIONES MENORES</t>
  </si>
  <si>
    <t>Otros servicios tecnicos profesionales</t>
  </si>
  <si>
    <t>Productos de papel y carton</t>
  </si>
  <si>
    <t>Libros, revistas y periodicos</t>
  </si>
  <si>
    <t>Productos ferrosos</t>
  </si>
  <si>
    <t>Productos electricos y a fines</t>
  </si>
  <si>
    <t>MOBILIARIO Y EQUIPO</t>
  </si>
  <si>
    <t>Articulos de caucho</t>
  </si>
  <si>
    <t>BIENES MUEBLES, INMUEBLES E INTANGIBLES</t>
  </si>
  <si>
    <t>APLICACIONES FINANCIERAS</t>
  </si>
  <si>
    <t>SEGUROS</t>
  </si>
  <si>
    <t>Seguros de personas</t>
  </si>
  <si>
    <t>Seguros de bienes muebles</t>
  </si>
  <si>
    <t>Equipo computacional</t>
  </si>
  <si>
    <t>CONTRIBUCIONES A LA SEGURIDAD SOCIAL Y RIESGO LABORAL</t>
  </si>
  <si>
    <t>Sueldos fijos</t>
  </si>
  <si>
    <t>Contribuciones al seguro de pensiones</t>
  </si>
  <si>
    <t>Servicio telefonico de larga distancia</t>
  </si>
  <si>
    <t>Telefax y correos</t>
  </si>
  <si>
    <t>Servicio de internet y television por cable</t>
  </si>
  <si>
    <t>Agua</t>
  </si>
  <si>
    <t xml:space="preserve">Recoleccion de residuos solidos </t>
  </si>
  <si>
    <t>Responsable del registro</t>
  </si>
  <si>
    <t xml:space="preserve">Trabajo realizado por </t>
  </si>
  <si>
    <t>Productos de artes graficas</t>
  </si>
  <si>
    <t>Productos de cemento</t>
  </si>
  <si>
    <t>Muebles de oficina y estanteria</t>
  </si>
  <si>
    <t>10.01.001</t>
  </si>
  <si>
    <t>00</t>
  </si>
  <si>
    <t>3.2.01</t>
  </si>
  <si>
    <t>Abono y Fertilizantes</t>
  </si>
  <si>
    <t>Gastos de representacion en el pais</t>
  </si>
  <si>
    <t>Peaje</t>
  </si>
  <si>
    <t xml:space="preserve">DIETAS Y GASTOS DE REPRESENTACION </t>
  </si>
  <si>
    <t>TRANSPORTE Y ALMACENAJE</t>
  </si>
  <si>
    <t>TEXTILES Y VESTUARIOS</t>
  </si>
  <si>
    <t>Productos medicinales</t>
  </si>
  <si>
    <t>PRODUCTOS FARMACEUTICOS</t>
  </si>
  <si>
    <t>Llantas y neumaticos</t>
  </si>
  <si>
    <t>Productos de vidrio</t>
  </si>
  <si>
    <t>Productos de loza</t>
  </si>
  <si>
    <t>Gas GLP</t>
  </si>
  <si>
    <t>Aceites y grasas</t>
  </si>
  <si>
    <t>Insecticidas, Fumigantes y Otros</t>
  </si>
  <si>
    <t>Gas GL</t>
  </si>
  <si>
    <t>MATERIALES Y SUMINISTROS</t>
  </si>
  <si>
    <t>Energia electrica</t>
  </si>
  <si>
    <t>INCREMENTO DE ACTIVOS FINANCIEROS CORRIENTES</t>
  </si>
  <si>
    <t>DISMINUCION DE PASIVOS CORRIENTES</t>
  </si>
  <si>
    <t xml:space="preserve">Incremento de Disponibilidades Internas </t>
  </si>
  <si>
    <t>Agosto</t>
  </si>
  <si>
    <t>Eventos generales</t>
  </si>
  <si>
    <t>Alquiler de equipo educacional</t>
  </si>
  <si>
    <t>Mantenimiento y reparación de equipo de comunicacion</t>
  </si>
  <si>
    <t xml:space="preserve">ALQUILERES DE MAQUINARIAS Y EQUIPOS </t>
  </si>
  <si>
    <t>Festividades</t>
  </si>
  <si>
    <t>Madera, corcho y sus manufacturas</t>
  </si>
  <si>
    <t>Hilados y telas</t>
  </si>
  <si>
    <t>Kerosen</t>
  </si>
  <si>
    <t>Pasajes</t>
  </si>
  <si>
    <t>Compensacion por resultados</t>
  </si>
  <si>
    <t>Disminución de Ctas por Pagar de Corto Plazo Corriente Internas</t>
  </si>
  <si>
    <t>Sueldos Fijos</t>
  </si>
  <si>
    <t>Abonos y Fertilizantes</t>
  </si>
  <si>
    <t>Material de limpieza</t>
  </si>
  <si>
    <t>Utiles menores medicos</t>
  </si>
  <si>
    <t>COMBUST, LUBRICANTES , PRODUCTOS QUIM Y CONEXOS</t>
  </si>
  <si>
    <t>Equipo Computacional</t>
  </si>
  <si>
    <t>Riesgo Laboral</t>
  </si>
  <si>
    <t>Comisiones y Gastos Bancarios</t>
  </si>
  <si>
    <t>Transferencia corriente Asoc. sin fines de lucro</t>
  </si>
  <si>
    <t>Otras Transf. Corrientes a Instituc Publicas no fcieras nac.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</si>
</sst>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3" fontId="6" fillId="0" borderId="0" xfId="47" applyFont="1" applyFill="1" applyBorder="1" applyAlignment="1">
      <alignment/>
    </xf>
    <xf numFmtId="0" fontId="49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/>
    </xf>
    <xf numFmtId="43" fontId="7" fillId="0" borderId="35" xfId="47" applyFont="1" applyFill="1" applyBorder="1" applyAlignment="1">
      <alignment/>
    </xf>
    <xf numFmtId="43" fontId="7" fillId="0" borderId="36" xfId="47" applyFont="1" applyFill="1" applyBorder="1" applyAlignment="1">
      <alignment/>
    </xf>
    <xf numFmtId="43" fontId="7" fillId="0" borderId="37" xfId="47" applyFont="1" applyFill="1" applyBorder="1" applyAlignment="1">
      <alignment/>
    </xf>
    <xf numFmtId="43" fontId="7" fillId="0" borderId="0" xfId="47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3" fontId="6" fillId="0" borderId="38" xfId="47" applyFont="1" applyFill="1" applyBorder="1" applyAlignment="1">
      <alignment/>
    </xf>
    <xf numFmtId="43" fontId="7" fillId="0" borderId="38" xfId="47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47" applyFont="1" applyBorder="1" applyAlignment="1">
      <alignment/>
    </xf>
    <xf numFmtId="43" fontId="7" fillId="0" borderId="0" xfId="47" applyFont="1" applyBorder="1" applyAlignment="1">
      <alignment/>
    </xf>
    <xf numFmtId="0" fontId="7" fillId="0" borderId="39" xfId="0" applyFont="1" applyFill="1" applyBorder="1" applyAlignment="1">
      <alignment horizontal="center"/>
    </xf>
    <xf numFmtId="43" fontId="7" fillId="0" borderId="40" xfId="47" applyFont="1" applyFill="1" applyBorder="1" applyAlignment="1">
      <alignment/>
    </xf>
    <xf numFmtId="43" fontId="7" fillId="0" borderId="41" xfId="47" applyFont="1" applyFill="1" applyBorder="1" applyAlignment="1">
      <alignment/>
    </xf>
    <xf numFmtId="43" fontId="7" fillId="0" borderId="42" xfId="47" applyFont="1" applyFill="1" applyBorder="1" applyAlignment="1">
      <alignment/>
    </xf>
    <xf numFmtId="178" fontId="7" fillId="0" borderId="0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43" fontId="6" fillId="0" borderId="38" xfId="47" applyFont="1" applyBorder="1" applyAlignment="1">
      <alignment/>
    </xf>
    <xf numFmtId="43" fontId="7" fillId="0" borderId="38" xfId="47" applyFont="1" applyBorder="1" applyAlignment="1">
      <alignment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7" fillId="0" borderId="43" xfId="0" applyFont="1" applyFill="1" applyBorder="1" applyAlignment="1">
      <alignment horizontal="center"/>
    </xf>
    <xf numFmtId="43" fontId="7" fillId="0" borderId="43" xfId="47" applyFont="1" applyFill="1" applyBorder="1" applyAlignment="1">
      <alignment/>
    </xf>
    <xf numFmtId="43" fontId="7" fillId="0" borderId="44" xfId="47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43" fontId="7" fillId="0" borderId="45" xfId="47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43" xfId="47" applyNumberFormat="1" applyFont="1" applyFill="1" applyBorder="1" applyAlignment="1">
      <alignment/>
    </xf>
    <xf numFmtId="0" fontId="7" fillId="0" borderId="0" xfId="47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3" fontId="6" fillId="0" borderId="0" xfId="47" applyFont="1" applyAlignment="1">
      <alignment/>
    </xf>
    <xf numFmtId="43" fontId="6" fillId="0" borderId="0" xfId="0" applyNumberFormat="1" applyFont="1" applyFill="1" applyBorder="1" applyAlignment="1">
      <alignment/>
    </xf>
    <xf numFmtId="43" fontId="7" fillId="0" borderId="0" xfId="47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43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9" fillId="0" borderId="46" xfId="0" applyFont="1" applyFill="1" applyBorder="1" applyAlignment="1">
      <alignment vertical="center"/>
    </xf>
    <xf numFmtId="0" fontId="50" fillId="0" borderId="46" xfId="0" applyFont="1" applyFill="1" applyBorder="1" applyAlignment="1">
      <alignment vertical="center"/>
    </xf>
    <xf numFmtId="0" fontId="50" fillId="0" borderId="49" xfId="0" applyFont="1" applyFill="1" applyBorder="1" applyAlignment="1">
      <alignment vertical="center"/>
    </xf>
    <xf numFmtId="0" fontId="49" fillId="0" borderId="46" xfId="0" applyFont="1" applyFill="1" applyBorder="1" applyAlignment="1">
      <alignment vertical="center" wrapText="1"/>
    </xf>
    <xf numFmtId="0" fontId="50" fillId="0" borderId="46" xfId="0" applyFont="1" applyFill="1" applyBorder="1" applyAlignment="1">
      <alignment vertical="center" wrapText="1"/>
    </xf>
    <xf numFmtId="43" fontId="6" fillId="0" borderId="34" xfId="47" applyFont="1" applyFill="1" applyBorder="1" applyAlignment="1">
      <alignment/>
    </xf>
    <xf numFmtId="43" fontId="6" fillId="0" borderId="19" xfId="47" applyFont="1" applyFill="1" applyBorder="1" applyAlignment="1">
      <alignment/>
    </xf>
    <xf numFmtId="43" fontId="6" fillId="0" borderId="48" xfId="47" applyFont="1" applyFill="1" applyBorder="1" applyAlignment="1">
      <alignment/>
    </xf>
    <xf numFmtId="43" fontId="7" fillId="0" borderId="46" xfId="47" applyFont="1" applyFill="1" applyBorder="1" applyAlignment="1">
      <alignment/>
    </xf>
    <xf numFmtId="43" fontId="6" fillId="0" borderId="46" xfId="47" applyFont="1" applyFill="1" applyBorder="1" applyAlignment="1">
      <alignment/>
    </xf>
    <xf numFmtId="43" fontId="6" fillId="0" borderId="49" xfId="47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49" fillId="0" borderId="48" xfId="0" applyFont="1" applyFill="1" applyBorder="1" applyAlignment="1">
      <alignment vertical="center"/>
    </xf>
    <xf numFmtId="43" fontId="7" fillId="0" borderId="48" xfId="47" applyFont="1" applyFill="1" applyBorder="1" applyAlignment="1">
      <alignment/>
    </xf>
    <xf numFmtId="0" fontId="49" fillId="0" borderId="19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9" fillId="0" borderId="49" xfId="0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horizontal="center"/>
    </xf>
    <xf numFmtId="43" fontId="6" fillId="0" borderId="0" xfId="47" applyFont="1" applyFill="1" applyBorder="1" applyAlignment="1">
      <alignment horizontal="center"/>
    </xf>
    <xf numFmtId="43" fontId="6" fillId="0" borderId="19" xfId="47" applyFont="1" applyFill="1" applyBorder="1" applyAlignment="1">
      <alignment horizontal="center"/>
    </xf>
    <xf numFmtId="178" fontId="7" fillId="0" borderId="48" xfId="0" applyNumberFormat="1" applyFont="1" applyFill="1" applyBorder="1" applyAlignment="1">
      <alignment horizontal="center"/>
    </xf>
    <xf numFmtId="178" fontId="7" fillId="0" borderId="46" xfId="0" applyNumberFormat="1" applyFont="1" applyFill="1" applyBorder="1" applyAlignment="1">
      <alignment horizontal="center"/>
    </xf>
    <xf numFmtId="43" fontId="7" fillId="0" borderId="46" xfId="47" applyFont="1" applyFill="1" applyBorder="1" applyAlignment="1">
      <alignment horizontal="center"/>
    </xf>
    <xf numFmtId="43" fontId="6" fillId="0" borderId="46" xfId="47" applyFont="1" applyFill="1" applyBorder="1" applyAlignment="1">
      <alignment horizontal="center"/>
    </xf>
    <xf numFmtId="43" fontId="6" fillId="0" borderId="49" xfId="47" applyFont="1" applyFill="1" applyBorder="1" applyAlignment="1">
      <alignment horizontal="center"/>
    </xf>
    <xf numFmtId="0" fontId="49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6" fillId="0" borderId="4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1" fillId="0" borderId="46" xfId="0" applyFont="1" applyFill="1" applyBorder="1" applyAlignment="1">
      <alignment vertical="center"/>
    </xf>
    <xf numFmtId="0" fontId="52" fillId="0" borderId="46" xfId="0" applyFont="1" applyFill="1" applyBorder="1" applyAlignment="1">
      <alignment vertical="center"/>
    </xf>
    <xf numFmtId="0" fontId="50" fillId="0" borderId="49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/>
    </xf>
    <xf numFmtId="43" fontId="5" fillId="0" borderId="0" xfId="47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7" fillId="0" borderId="46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3" fontId="3" fillId="0" borderId="0" xfId="47" applyFont="1" applyFill="1" applyBorder="1" applyAlignment="1">
      <alignment/>
    </xf>
    <xf numFmtId="0" fontId="53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left"/>
    </xf>
    <xf numFmtId="43" fontId="6" fillId="0" borderId="4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4" fillId="0" borderId="46" xfId="0" applyFont="1" applyFill="1" applyBorder="1" applyAlignment="1">
      <alignment vertical="center"/>
    </xf>
    <xf numFmtId="43" fontId="7" fillId="33" borderId="0" xfId="47" applyFont="1" applyFill="1" applyBorder="1" applyAlignment="1">
      <alignment horizontal="center"/>
    </xf>
    <xf numFmtId="43" fontId="7" fillId="33" borderId="0" xfId="47" applyFont="1" applyFill="1" applyBorder="1" applyAlignment="1">
      <alignment/>
    </xf>
    <xf numFmtId="0" fontId="50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43" fontId="7" fillId="0" borderId="55" xfId="47" applyNumberFormat="1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3" fontId="6" fillId="33" borderId="46" xfId="47" applyFont="1" applyFill="1" applyBorder="1" applyAlignment="1">
      <alignment/>
    </xf>
    <xf numFmtId="43" fontId="7" fillId="0" borderId="0" xfId="47" applyFont="1" applyFill="1" applyAlignment="1">
      <alignment horizontal="center"/>
    </xf>
    <xf numFmtId="43" fontId="6" fillId="0" borderId="38" xfId="0" applyNumberFormat="1" applyFont="1" applyBorder="1" applyAlignment="1">
      <alignment/>
    </xf>
    <xf numFmtId="43" fontId="6" fillId="33" borderId="0" xfId="47" applyFont="1" applyFill="1" applyBorder="1" applyAlignment="1">
      <alignment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43" fontId="7" fillId="33" borderId="46" xfId="47" applyFont="1" applyFill="1" applyBorder="1" applyAlignment="1">
      <alignment/>
    </xf>
    <xf numFmtId="43" fontId="6" fillId="33" borderId="0" xfId="47" applyFont="1" applyFill="1" applyBorder="1" applyAlignment="1">
      <alignment horizontal="center"/>
    </xf>
    <xf numFmtId="43" fontId="6" fillId="33" borderId="46" xfId="47" applyFont="1" applyFill="1" applyBorder="1" applyAlignment="1">
      <alignment horizontal="center"/>
    </xf>
    <xf numFmtId="4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3" fontId="6" fillId="33" borderId="49" xfId="47" applyFont="1" applyFill="1" applyBorder="1" applyAlignment="1">
      <alignment/>
    </xf>
    <xf numFmtId="43" fontId="7" fillId="33" borderId="44" xfId="47" applyFont="1" applyFill="1" applyBorder="1" applyAlignment="1">
      <alignment/>
    </xf>
    <xf numFmtId="43" fontId="7" fillId="33" borderId="56" xfId="47" applyFont="1" applyFill="1" applyBorder="1" applyAlignment="1">
      <alignment/>
    </xf>
    <xf numFmtId="43" fontId="7" fillId="33" borderId="45" xfId="47" applyNumberFormat="1" applyFont="1" applyFill="1" applyBorder="1" applyAlignment="1">
      <alignment/>
    </xf>
    <xf numFmtId="43" fontId="7" fillId="33" borderId="0" xfId="47" applyNumberFormat="1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0" fillId="23" borderId="0" xfId="0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50" fillId="33" borderId="46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0" fontId="55" fillId="33" borderId="46" xfId="0" applyFont="1" applyFill="1" applyBorder="1" applyAlignment="1">
      <alignment vertical="center"/>
    </xf>
    <xf numFmtId="43" fontId="49" fillId="0" borderId="0" xfId="47" applyFont="1" applyFill="1" applyBorder="1" applyAlignment="1">
      <alignment horizontal="left" vertical="center" wrapText="1"/>
    </xf>
    <xf numFmtId="43" fontId="50" fillId="0" borderId="0" xfId="47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horizontal="center"/>
    </xf>
    <xf numFmtId="178" fontId="4" fillId="0" borderId="32" xfId="0" applyNumberFormat="1" applyFont="1" applyFill="1" applyBorder="1" applyAlignment="1">
      <alignment horizontal="center"/>
    </xf>
    <xf numFmtId="178" fontId="4" fillId="0" borderId="57" xfId="0" applyNumberFormat="1" applyFont="1" applyFill="1" applyBorder="1" applyAlignment="1">
      <alignment horizontal="center"/>
    </xf>
    <xf numFmtId="178" fontId="4" fillId="0" borderId="58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60" xfId="0" applyNumberFormat="1" applyFont="1" applyFill="1" applyBorder="1" applyAlignment="1">
      <alignment horizontal="center"/>
    </xf>
    <xf numFmtId="178" fontId="4" fillId="0" borderId="27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178" fontId="5" fillId="0" borderId="59" xfId="0" applyNumberFormat="1" applyFont="1" applyFill="1" applyBorder="1" applyAlignment="1">
      <alignment horizontal="center"/>
    </xf>
    <xf numFmtId="178" fontId="5" fillId="0" borderId="43" xfId="0" applyNumberFormat="1" applyFont="1" applyFill="1" applyBorder="1" applyAlignment="1">
      <alignment horizontal="center"/>
    </xf>
    <xf numFmtId="178" fontId="5" fillId="0" borderId="6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78" fontId="4" fillId="0" borderId="25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178" fontId="4" fillId="0" borderId="7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8" fontId="4" fillId="0" borderId="71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178" fontId="4" fillId="0" borderId="30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178" fontId="4" fillId="0" borderId="76" xfId="0" applyNumberFormat="1" applyFont="1" applyFill="1" applyBorder="1" applyAlignment="1">
      <alignment horizontal="center"/>
    </xf>
    <xf numFmtId="178" fontId="7" fillId="33" borderId="77" xfId="0" applyNumberFormat="1" applyFont="1" applyFill="1" applyBorder="1" applyAlignment="1">
      <alignment horizontal="center"/>
    </xf>
    <xf numFmtId="178" fontId="7" fillId="33" borderId="51" xfId="0" applyNumberFormat="1" applyFont="1" applyFill="1" applyBorder="1" applyAlignment="1">
      <alignment horizontal="center"/>
    </xf>
    <xf numFmtId="178" fontId="7" fillId="33" borderId="52" xfId="0" applyNumberFormat="1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178" fontId="6" fillId="0" borderId="59" xfId="0" applyNumberFormat="1" applyFont="1" applyFill="1" applyBorder="1" applyAlignment="1">
      <alignment horizontal="center"/>
    </xf>
    <xf numFmtId="178" fontId="6" fillId="0" borderId="43" xfId="0" applyNumberFormat="1" applyFont="1" applyFill="1" applyBorder="1" applyAlignment="1">
      <alignment horizontal="center"/>
    </xf>
    <xf numFmtId="178" fontId="6" fillId="0" borderId="65" xfId="0" applyNumberFormat="1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6"/>
  <sheetViews>
    <sheetView tabSelected="1" zoomScalePageLayoutView="0" workbookViewId="0" topLeftCell="A34">
      <selection activeCell="N140" sqref="A1:IV16384"/>
    </sheetView>
  </sheetViews>
  <sheetFormatPr defaultColWidth="11.421875" defaultRowHeight="12.75"/>
  <cols>
    <col min="1" max="1" width="5.57421875" style="0" customWidth="1"/>
    <col min="2" max="2" width="6.140625" style="0" customWidth="1"/>
    <col min="3" max="3" width="6.28125" style="0" customWidth="1"/>
    <col min="4" max="4" width="4.7109375" style="0" customWidth="1"/>
    <col min="5" max="5" width="12.00390625" style="0" customWidth="1"/>
    <col min="6" max="6" width="7.57421875" style="0" customWidth="1"/>
    <col min="7" max="7" width="6.7109375" style="0" bestFit="1" customWidth="1"/>
    <col min="8" max="8" width="4.00390625" style="0" customWidth="1"/>
    <col min="9" max="11" width="3.7109375" style="0" customWidth="1"/>
    <col min="12" max="13" width="5.00390625" style="0" customWidth="1"/>
    <col min="14" max="14" width="60.7109375" style="0" customWidth="1"/>
    <col min="15" max="15" width="18.140625" style="0" customWidth="1"/>
    <col min="16" max="16" width="16.8515625" style="0" customWidth="1"/>
    <col min="17" max="17" width="16.7109375" style="0" customWidth="1"/>
    <col min="18" max="18" width="12.8515625" style="0" bestFit="1" customWidth="1"/>
  </cols>
  <sheetData>
    <row r="1" spans="1:17" ht="17.25" thickBot="1">
      <c r="A1" s="270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5.75">
      <c r="A2" s="258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81"/>
      <c r="Q3" s="180" t="s">
        <v>7</v>
      </c>
    </row>
    <row r="4" spans="1:17" ht="15.75">
      <c r="A4" s="14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5"/>
      <c r="P4" s="176" t="s">
        <v>0</v>
      </c>
      <c r="Q4" s="177"/>
    </row>
    <row r="5" spans="1:17" ht="15.75">
      <c r="A5" s="14" t="s">
        <v>1</v>
      </c>
      <c r="B5" s="11"/>
      <c r="C5" s="11">
        <v>5120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"/>
      <c r="P5" s="18" t="s">
        <v>2</v>
      </c>
      <c r="Q5" s="19"/>
    </row>
    <row r="6" spans="1:17" ht="15.75">
      <c r="A6" s="14" t="s">
        <v>28</v>
      </c>
      <c r="B6" s="17"/>
      <c r="C6" s="11" t="s">
        <v>112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8" t="s">
        <v>3</v>
      </c>
      <c r="Q6" s="19"/>
    </row>
    <row r="7" spans="1:17" ht="15.75">
      <c r="A7" s="14" t="s">
        <v>29</v>
      </c>
      <c r="B7" s="17">
        <v>2014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20" t="s">
        <v>4</v>
      </c>
      <c r="Q7" s="21"/>
    </row>
    <row r="8" spans="1:17" ht="16.5" thickBo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5"/>
    </row>
    <row r="9" spans="1:17" ht="15.75">
      <c r="A9" s="235" t="s">
        <v>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7"/>
      <c r="M9" s="26"/>
      <c r="N9" s="26"/>
      <c r="O9" s="238" t="s">
        <v>10</v>
      </c>
      <c r="P9" s="236"/>
      <c r="Q9" s="239"/>
    </row>
    <row r="10" spans="1:17" ht="15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  <c r="M10" s="7"/>
      <c r="N10" s="7"/>
      <c r="O10" s="27"/>
      <c r="P10" s="7"/>
      <c r="Q10" s="9"/>
    </row>
    <row r="11" spans="1:17" ht="15.75">
      <c r="A11" s="245">
        <v>2</v>
      </c>
      <c r="B11" s="246"/>
      <c r="C11" s="246"/>
      <c r="D11" s="246"/>
      <c r="E11" s="246"/>
      <c r="F11" s="246"/>
      <c r="G11" s="247"/>
      <c r="H11" s="28" t="s">
        <v>11</v>
      </c>
      <c r="I11" s="29"/>
      <c r="J11" s="29"/>
      <c r="K11" s="29"/>
      <c r="L11" s="29"/>
      <c r="M11" s="29"/>
      <c r="N11" s="29"/>
      <c r="O11" s="30" t="s">
        <v>12</v>
      </c>
      <c r="P11" s="30" t="s">
        <v>13</v>
      </c>
      <c r="Q11" s="39" t="s">
        <v>14</v>
      </c>
    </row>
    <row r="12" spans="1:17" ht="15.75">
      <c r="A12" s="248" t="s">
        <v>15</v>
      </c>
      <c r="B12" s="31" t="s">
        <v>16</v>
      </c>
      <c r="C12" s="250" t="s">
        <v>17</v>
      </c>
      <c r="D12" s="31" t="s">
        <v>18</v>
      </c>
      <c r="E12" s="31" t="s">
        <v>19</v>
      </c>
      <c r="F12" s="252" t="s">
        <v>20</v>
      </c>
      <c r="G12" s="250" t="s">
        <v>21</v>
      </c>
      <c r="H12" s="250" t="s">
        <v>31</v>
      </c>
      <c r="I12" s="250" t="s">
        <v>32</v>
      </c>
      <c r="J12" s="31"/>
      <c r="K12" s="31" t="s">
        <v>16</v>
      </c>
      <c r="L12" s="31"/>
      <c r="M12" s="31"/>
      <c r="N12" s="31"/>
      <c r="O12" s="240">
        <v>3</v>
      </c>
      <c r="P12" s="240">
        <v>4</v>
      </c>
      <c r="Q12" s="242">
        <v>5</v>
      </c>
    </row>
    <row r="13" spans="1:17" ht="15.75">
      <c r="A13" s="273"/>
      <c r="B13" s="32" t="s">
        <v>15</v>
      </c>
      <c r="C13" s="261"/>
      <c r="D13" s="32" t="s">
        <v>24</v>
      </c>
      <c r="E13" s="32" t="s">
        <v>25</v>
      </c>
      <c r="F13" s="274"/>
      <c r="G13" s="261"/>
      <c r="H13" s="261"/>
      <c r="I13" s="261"/>
      <c r="J13" s="32" t="s">
        <v>33</v>
      </c>
      <c r="K13" s="32" t="s">
        <v>33</v>
      </c>
      <c r="L13" s="32" t="s">
        <v>34</v>
      </c>
      <c r="M13" s="32" t="s">
        <v>34</v>
      </c>
      <c r="N13" s="32" t="s">
        <v>60</v>
      </c>
      <c r="O13" s="262"/>
      <c r="P13" s="262"/>
      <c r="Q13" s="263"/>
    </row>
    <row r="14" spans="1:17" ht="17.25" thickBot="1">
      <c r="A14" s="264">
        <v>2</v>
      </c>
      <c r="B14" s="265"/>
      <c r="C14" s="265"/>
      <c r="D14" s="265"/>
      <c r="E14" s="265"/>
      <c r="F14" s="265"/>
      <c r="G14" s="266"/>
      <c r="H14" s="161" t="s">
        <v>11</v>
      </c>
      <c r="I14" s="162"/>
      <c r="J14" s="162"/>
      <c r="K14" s="162"/>
      <c r="L14" s="163"/>
      <c r="M14" s="163"/>
      <c r="N14" s="163"/>
      <c r="O14" s="164" t="s">
        <v>12</v>
      </c>
      <c r="P14" s="164" t="s">
        <v>13</v>
      </c>
      <c r="Q14" s="165" t="s">
        <v>14</v>
      </c>
    </row>
    <row r="15" spans="1:17" ht="16.5">
      <c r="A15" s="104"/>
      <c r="B15" s="107"/>
      <c r="C15" s="44"/>
      <c r="D15" s="107"/>
      <c r="E15" s="44"/>
      <c r="F15" s="107"/>
      <c r="G15" s="44"/>
      <c r="H15" s="107"/>
      <c r="I15" s="44"/>
      <c r="J15" s="107"/>
      <c r="K15" s="44"/>
      <c r="L15" s="107"/>
      <c r="M15" s="44"/>
      <c r="N15" s="107"/>
      <c r="O15" s="115"/>
      <c r="P15" s="117"/>
      <c r="Q15" s="117"/>
    </row>
    <row r="16" spans="1:17" ht="16.5">
      <c r="A16" s="102">
        <v>11</v>
      </c>
      <c r="B16" s="103" t="s">
        <v>90</v>
      </c>
      <c r="C16" s="43" t="s">
        <v>90</v>
      </c>
      <c r="D16" s="198">
        <v>0.1</v>
      </c>
      <c r="E16" s="43" t="s">
        <v>89</v>
      </c>
      <c r="F16" s="103"/>
      <c r="G16" s="43"/>
      <c r="H16" s="110">
        <v>2</v>
      </c>
      <c r="I16" s="46">
        <v>1</v>
      </c>
      <c r="J16" s="110"/>
      <c r="K16" s="46"/>
      <c r="L16" s="110"/>
      <c r="M16" s="46"/>
      <c r="N16" s="110" t="s">
        <v>35</v>
      </c>
      <c r="O16" s="56">
        <f>+P16-Q16</f>
        <v>312847.3799999999</v>
      </c>
      <c r="P16" s="118">
        <f>+P18+P22+P27+P30</f>
        <v>2631519.6199999996</v>
      </c>
      <c r="Q16" s="118">
        <f>+Q18+Q22+Q27</f>
        <v>2318672.2399999998</v>
      </c>
    </row>
    <row r="17" spans="1:17" ht="16.5">
      <c r="A17" s="102"/>
      <c r="B17" s="103"/>
      <c r="C17" s="43"/>
      <c r="D17" s="103"/>
      <c r="E17" s="43"/>
      <c r="F17" s="103"/>
      <c r="G17" s="43"/>
      <c r="H17" s="110"/>
      <c r="I17" s="46"/>
      <c r="J17" s="110"/>
      <c r="K17" s="46"/>
      <c r="L17" s="110"/>
      <c r="M17" s="46"/>
      <c r="N17" s="110"/>
      <c r="O17" s="50"/>
      <c r="P17" s="119"/>
      <c r="Q17" s="119"/>
    </row>
    <row r="18" spans="1:17" ht="16.5">
      <c r="A18" s="102"/>
      <c r="B18" s="103" t="s">
        <v>90</v>
      </c>
      <c r="C18" s="43" t="s">
        <v>90</v>
      </c>
      <c r="D18" s="103"/>
      <c r="E18" s="43" t="s">
        <v>89</v>
      </c>
      <c r="F18" s="103" t="s">
        <v>91</v>
      </c>
      <c r="G18" s="43"/>
      <c r="H18" s="110">
        <v>2</v>
      </c>
      <c r="I18" s="46">
        <v>1</v>
      </c>
      <c r="J18" s="110">
        <v>1</v>
      </c>
      <c r="K18" s="46"/>
      <c r="L18" s="110"/>
      <c r="M18" s="46"/>
      <c r="N18" s="110" t="s">
        <v>36</v>
      </c>
      <c r="O18" s="56"/>
      <c r="P18" s="118">
        <f>+P19+P20</f>
        <v>2276330.46</v>
      </c>
      <c r="Q18" s="118">
        <f>+Q19+Q20</f>
        <v>2229327.92</v>
      </c>
    </row>
    <row r="19" spans="1:17" ht="16.5">
      <c r="A19" s="102"/>
      <c r="B19" s="103"/>
      <c r="C19" s="43"/>
      <c r="D19" s="103"/>
      <c r="E19" s="43"/>
      <c r="F19" s="103"/>
      <c r="G19" s="49">
        <v>100</v>
      </c>
      <c r="H19" s="111">
        <v>2</v>
      </c>
      <c r="I19" s="47">
        <v>1</v>
      </c>
      <c r="J19" s="111">
        <v>1</v>
      </c>
      <c r="K19" s="47">
        <v>1</v>
      </c>
      <c r="L19" s="111">
        <v>0</v>
      </c>
      <c r="M19" s="47">
        <v>1</v>
      </c>
      <c r="N19" s="111" t="s">
        <v>77</v>
      </c>
      <c r="O19" s="50"/>
      <c r="P19" s="119">
        <f>1648350+157955</f>
        <v>1806305</v>
      </c>
      <c r="Q19" s="119">
        <f>1648350+157955</f>
        <v>1806305</v>
      </c>
    </row>
    <row r="20" spans="1:17" ht="16.5">
      <c r="A20" s="102"/>
      <c r="B20" s="103"/>
      <c r="C20" s="43"/>
      <c r="D20" s="103"/>
      <c r="E20" s="43"/>
      <c r="F20" s="103"/>
      <c r="G20" s="49">
        <v>100</v>
      </c>
      <c r="H20" s="111">
        <v>2</v>
      </c>
      <c r="I20" s="47">
        <v>1</v>
      </c>
      <c r="J20" s="111">
        <v>1</v>
      </c>
      <c r="K20" s="47">
        <v>2</v>
      </c>
      <c r="L20" s="111">
        <v>0</v>
      </c>
      <c r="M20" s="47">
        <v>1</v>
      </c>
      <c r="N20" s="111" t="s">
        <v>37</v>
      </c>
      <c r="O20" s="50"/>
      <c r="P20" s="119">
        <f>433429.03+36596.43</f>
        <v>470025.46</v>
      </c>
      <c r="Q20" s="119">
        <f>390086.13+32936.79</f>
        <v>423022.92</v>
      </c>
    </row>
    <row r="21" spans="1:17" ht="16.5">
      <c r="A21" s="105"/>
      <c r="B21" s="101"/>
      <c r="C21" s="49"/>
      <c r="D21" s="101"/>
      <c r="E21" s="49"/>
      <c r="F21" s="101"/>
      <c r="G21" s="49"/>
      <c r="H21" s="111"/>
      <c r="I21" s="47"/>
      <c r="J21" s="111"/>
      <c r="K21" s="47"/>
      <c r="L21" s="111"/>
      <c r="M21" s="47"/>
      <c r="N21" s="111"/>
      <c r="O21" s="50"/>
      <c r="P21" s="119"/>
      <c r="Q21" s="119"/>
    </row>
    <row r="22" spans="1:17" ht="16.5">
      <c r="A22" s="105"/>
      <c r="B22" s="103" t="s">
        <v>90</v>
      </c>
      <c r="C22" s="43" t="s">
        <v>90</v>
      </c>
      <c r="D22" s="103"/>
      <c r="E22" s="43" t="s">
        <v>89</v>
      </c>
      <c r="F22" s="103" t="s">
        <v>91</v>
      </c>
      <c r="G22" s="49"/>
      <c r="H22" s="110">
        <v>2</v>
      </c>
      <c r="I22" s="46">
        <v>1</v>
      </c>
      <c r="J22" s="110">
        <v>2</v>
      </c>
      <c r="K22" s="46"/>
      <c r="L22" s="110"/>
      <c r="M22" s="46"/>
      <c r="N22" s="110" t="s">
        <v>38</v>
      </c>
      <c r="O22" s="50"/>
      <c r="P22" s="118">
        <f>+P23+P24+P25</f>
        <v>41844.32</v>
      </c>
      <c r="Q22" s="118">
        <f>+Q23+Q24+Q25</f>
        <v>41344.32</v>
      </c>
    </row>
    <row r="23" spans="1:17" ht="16.5">
      <c r="A23" s="105"/>
      <c r="B23" s="101"/>
      <c r="C23" s="49"/>
      <c r="D23" s="101"/>
      <c r="E23" s="49"/>
      <c r="F23" s="101"/>
      <c r="G23" s="49">
        <v>9995</v>
      </c>
      <c r="H23" s="111">
        <v>2</v>
      </c>
      <c r="I23" s="47">
        <v>1</v>
      </c>
      <c r="J23" s="111">
        <v>2</v>
      </c>
      <c r="K23" s="47">
        <v>2</v>
      </c>
      <c r="L23" s="111">
        <v>0</v>
      </c>
      <c r="M23" s="47">
        <v>1</v>
      </c>
      <c r="N23" s="111" t="s">
        <v>39</v>
      </c>
      <c r="O23" s="50"/>
      <c r="P23" s="119">
        <f>11000+5000</f>
        <v>16000</v>
      </c>
      <c r="Q23" s="119">
        <f>11000+4500</f>
        <v>15500</v>
      </c>
    </row>
    <row r="24" spans="1:17" ht="16.5">
      <c r="A24" s="105"/>
      <c r="B24" s="101"/>
      <c r="C24" s="49"/>
      <c r="D24" s="101"/>
      <c r="E24" s="49"/>
      <c r="F24" s="101"/>
      <c r="G24" s="49">
        <v>9995</v>
      </c>
      <c r="H24" s="111">
        <v>2</v>
      </c>
      <c r="I24" s="47">
        <v>1</v>
      </c>
      <c r="J24" s="111">
        <v>2</v>
      </c>
      <c r="K24" s="47">
        <v>2</v>
      </c>
      <c r="L24" s="111">
        <v>0</v>
      </c>
      <c r="M24" s="47">
        <v>2</v>
      </c>
      <c r="N24" s="111" t="s">
        <v>40</v>
      </c>
      <c r="O24" s="50"/>
      <c r="P24" s="119">
        <v>23544.32</v>
      </c>
      <c r="Q24" s="119">
        <v>23544.32</v>
      </c>
    </row>
    <row r="25" spans="1:17" ht="16.5">
      <c r="A25" s="105"/>
      <c r="B25" s="101"/>
      <c r="C25" s="49"/>
      <c r="D25" s="101"/>
      <c r="E25" s="49"/>
      <c r="F25" s="101"/>
      <c r="G25" s="49">
        <v>9995</v>
      </c>
      <c r="H25" s="111">
        <v>2</v>
      </c>
      <c r="I25" s="47">
        <v>1</v>
      </c>
      <c r="J25" s="111">
        <v>2</v>
      </c>
      <c r="K25" s="47">
        <v>2</v>
      </c>
      <c r="L25" s="111">
        <v>0</v>
      </c>
      <c r="M25" s="47">
        <v>4</v>
      </c>
      <c r="N25" s="111" t="s">
        <v>41</v>
      </c>
      <c r="O25" s="50"/>
      <c r="P25" s="119">
        <v>2300</v>
      </c>
      <c r="Q25" s="119">
        <v>2300</v>
      </c>
    </row>
    <row r="26" spans="1:17" ht="16.5">
      <c r="A26" s="105"/>
      <c r="B26" s="101"/>
      <c r="C26" s="49"/>
      <c r="D26" s="101"/>
      <c r="E26" s="49"/>
      <c r="F26" s="101"/>
      <c r="G26" s="49"/>
      <c r="H26" s="111"/>
      <c r="I26" s="47"/>
      <c r="J26" s="111"/>
      <c r="K26" s="47"/>
      <c r="L26" s="111"/>
      <c r="M26" s="47"/>
      <c r="N26" s="111"/>
      <c r="O26" s="50"/>
      <c r="P26" s="119"/>
      <c r="Q26" s="119"/>
    </row>
    <row r="27" spans="1:17" ht="16.5">
      <c r="A27" s="105"/>
      <c r="B27" s="101"/>
      <c r="C27" s="49"/>
      <c r="D27" s="101"/>
      <c r="E27" s="49"/>
      <c r="F27" s="101"/>
      <c r="G27" s="49"/>
      <c r="H27" s="110">
        <v>2</v>
      </c>
      <c r="I27" s="46">
        <v>1</v>
      </c>
      <c r="J27" s="110">
        <v>3</v>
      </c>
      <c r="K27" s="47"/>
      <c r="L27" s="111"/>
      <c r="M27" s="47"/>
      <c r="N27" s="110" t="s">
        <v>95</v>
      </c>
      <c r="O27" s="50"/>
      <c r="P27" s="118">
        <f>+P28</f>
        <v>48000</v>
      </c>
      <c r="Q27" s="118">
        <f>+Q28</f>
        <v>48000</v>
      </c>
    </row>
    <row r="28" spans="1:17" ht="16.5">
      <c r="A28" s="105"/>
      <c r="B28" s="101"/>
      <c r="C28" s="49"/>
      <c r="D28" s="101"/>
      <c r="E28" s="49"/>
      <c r="F28" s="101"/>
      <c r="G28" s="49">
        <v>9995</v>
      </c>
      <c r="H28" s="111">
        <v>2</v>
      </c>
      <c r="I28" s="47">
        <v>1</v>
      </c>
      <c r="J28" s="111">
        <v>3</v>
      </c>
      <c r="K28" s="47">
        <v>2</v>
      </c>
      <c r="L28" s="111">
        <v>0</v>
      </c>
      <c r="M28" s="47">
        <v>1</v>
      </c>
      <c r="N28" s="111" t="s">
        <v>93</v>
      </c>
      <c r="O28" s="50"/>
      <c r="P28" s="119">
        <f>24000+24000</f>
        <v>48000</v>
      </c>
      <c r="Q28" s="119">
        <f>24000+24000</f>
        <v>48000</v>
      </c>
    </row>
    <row r="29" spans="1:17" ht="16.5">
      <c r="A29" s="105"/>
      <c r="B29" s="101"/>
      <c r="C29" s="49"/>
      <c r="D29" s="101"/>
      <c r="E29" s="49"/>
      <c r="F29" s="101"/>
      <c r="G29" s="49"/>
      <c r="H29" s="111"/>
      <c r="I29" s="47"/>
      <c r="J29" s="111"/>
      <c r="K29" s="47"/>
      <c r="L29" s="111"/>
      <c r="M29" s="47"/>
      <c r="N29" s="111"/>
      <c r="O29" s="50"/>
      <c r="P29" s="119"/>
      <c r="Q29" s="119"/>
    </row>
    <row r="30" spans="1:17" ht="33">
      <c r="A30" s="105"/>
      <c r="B30" s="103" t="s">
        <v>90</v>
      </c>
      <c r="C30" s="43" t="s">
        <v>90</v>
      </c>
      <c r="D30" s="103"/>
      <c r="E30" s="43" t="s">
        <v>89</v>
      </c>
      <c r="F30" s="103" t="s">
        <v>91</v>
      </c>
      <c r="G30" s="49"/>
      <c r="H30" s="110">
        <v>2</v>
      </c>
      <c r="I30" s="46">
        <v>1</v>
      </c>
      <c r="J30" s="110">
        <v>5</v>
      </c>
      <c r="K30" s="46"/>
      <c r="L30" s="110"/>
      <c r="M30" s="46"/>
      <c r="N30" s="113" t="s">
        <v>76</v>
      </c>
      <c r="O30" s="56"/>
      <c r="P30" s="118">
        <f>+P31+P32</f>
        <v>265344.84</v>
      </c>
      <c r="Q30" s="118"/>
    </row>
    <row r="31" spans="1:17" ht="16.5">
      <c r="A31" s="105"/>
      <c r="B31" s="101"/>
      <c r="C31" s="49"/>
      <c r="D31" s="101"/>
      <c r="E31" s="49"/>
      <c r="F31" s="101"/>
      <c r="G31" s="49">
        <v>100</v>
      </c>
      <c r="H31" s="111">
        <v>2</v>
      </c>
      <c r="I31" s="47">
        <v>1</v>
      </c>
      <c r="J31" s="111">
        <v>5</v>
      </c>
      <c r="K31" s="47">
        <v>2</v>
      </c>
      <c r="L31" s="111">
        <v>0</v>
      </c>
      <c r="M31" s="47">
        <v>1</v>
      </c>
      <c r="N31" s="111" t="s">
        <v>78</v>
      </c>
      <c r="O31" s="50"/>
      <c r="P31" s="119">
        <v>230061.66</v>
      </c>
      <c r="Q31" s="119"/>
    </row>
    <row r="32" spans="1:17" ht="16.5">
      <c r="A32" s="105"/>
      <c r="B32" s="101"/>
      <c r="C32" s="49"/>
      <c r="D32" s="101"/>
      <c r="E32" s="49"/>
      <c r="F32" s="101"/>
      <c r="G32" s="49">
        <v>100</v>
      </c>
      <c r="H32" s="111">
        <v>2</v>
      </c>
      <c r="I32" s="47">
        <v>1</v>
      </c>
      <c r="J32" s="111">
        <v>5</v>
      </c>
      <c r="K32" s="47">
        <v>3</v>
      </c>
      <c r="L32" s="111">
        <v>0</v>
      </c>
      <c r="M32" s="47">
        <v>1</v>
      </c>
      <c r="N32" s="111" t="s">
        <v>130</v>
      </c>
      <c r="O32" s="50"/>
      <c r="P32" s="119">
        <v>35283.18</v>
      </c>
      <c r="Q32" s="119"/>
    </row>
    <row r="33" spans="1:17" ht="16.5">
      <c r="A33" s="105"/>
      <c r="B33" s="101"/>
      <c r="C33" s="49"/>
      <c r="D33" s="101"/>
      <c r="E33" s="49"/>
      <c r="F33" s="101"/>
      <c r="G33" s="49"/>
      <c r="H33" s="111"/>
      <c r="I33" s="47"/>
      <c r="J33" s="111"/>
      <c r="K33" s="47"/>
      <c r="L33" s="111"/>
      <c r="M33" s="47"/>
      <c r="N33" s="111"/>
      <c r="O33" s="50"/>
      <c r="P33" s="119"/>
      <c r="Q33" s="119"/>
    </row>
    <row r="34" spans="1:17" ht="16.5">
      <c r="A34" s="105"/>
      <c r="B34" s="103" t="s">
        <v>90</v>
      </c>
      <c r="C34" s="43" t="s">
        <v>90</v>
      </c>
      <c r="D34" s="103"/>
      <c r="E34" s="43" t="s">
        <v>89</v>
      </c>
      <c r="F34" s="103" t="s">
        <v>91</v>
      </c>
      <c r="G34" s="49"/>
      <c r="H34" s="110">
        <v>2</v>
      </c>
      <c r="I34" s="46">
        <v>2</v>
      </c>
      <c r="J34" s="110"/>
      <c r="K34" s="46"/>
      <c r="L34" s="110"/>
      <c r="M34" s="46"/>
      <c r="N34" s="110" t="s">
        <v>42</v>
      </c>
      <c r="O34" s="56">
        <f>+P34-Q34</f>
        <v>811297.1799999999</v>
      </c>
      <c r="P34" s="118">
        <f>+P36+P45+P48+P51+P54+P58+P61</f>
        <v>958696.1799999999</v>
      </c>
      <c r="Q34" s="118">
        <f>+Q36+Q48+Q51+Q54+Q58+Q61</f>
        <v>147399</v>
      </c>
    </row>
    <row r="35" spans="1:17" ht="16.5">
      <c r="A35" s="105"/>
      <c r="B35" s="101"/>
      <c r="C35" s="49"/>
      <c r="D35" s="101"/>
      <c r="E35" s="49"/>
      <c r="F35" s="101"/>
      <c r="G35" s="49"/>
      <c r="H35" s="110"/>
      <c r="I35" s="46"/>
      <c r="J35" s="110"/>
      <c r="K35" s="46"/>
      <c r="L35" s="110"/>
      <c r="M35" s="46"/>
      <c r="N35" s="110"/>
      <c r="O35" s="50"/>
      <c r="P35" s="119"/>
      <c r="Q35" s="119"/>
    </row>
    <row r="36" spans="1:17" ht="16.5">
      <c r="A36" s="105"/>
      <c r="B36" s="103" t="s">
        <v>90</v>
      </c>
      <c r="C36" s="43" t="s">
        <v>90</v>
      </c>
      <c r="D36" s="103"/>
      <c r="E36" s="43" t="s">
        <v>89</v>
      </c>
      <c r="F36" s="103" t="s">
        <v>91</v>
      </c>
      <c r="G36" s="49"/>
      <c r="H36" s="110">
        <v>2</v>
      </c>
      <c r="I36" s="46">
        <v>2</v>
      </c>
      <c r="J36" s="110">
        <v>1</v>
      </c>
      <c r="K36" s="46"/>
      <c r="L36" s="110"/>
      <c r="M36" s="46"/>
      <c r="N36" s="110" t="s">
        <v>43</v>
      </c>
      <c r="O36" s="50"/>
      <c r="P36" s="118">
        <f>+P37+P38+P39+P40+P41+P42+P43</f>
        <v>613332.6699999999</v>
      </c>
      <c r="Q36" s="118">
        <f>+Q38+Q40</f>
        <v>41017.53</v>
      </c>
    </row>
    <row r="37" spans="1:17" ht="16.5">
      <c r="A37" s="105"/>
      <c r="B37" s="101"/>
      <c r="C37" s="49"/>
      <c r="D37" s="101"/>
      <c r="E37" s="49"/>
      <c r="F37" s="101"/>
      <c r="G37" s="49">
        <v>9995</v>
      </c>
      <c r="H37" s="111">
        <v>2</v>
      </c>
      <c r="I37" s="47">
        <v>2</v>
      </c>
      <c r="J37" s="111">
        <v>1</v>
      </c>
      <c r="K37" s="47">
        <v>2</v>
      </c>
      <c r="L37" s="111">
        <v>0</v>
      </c>
      <c r="M37" s="47">
        <v>1</v>
      </c>
      <c r="N37" s="111" t="s">
        <v>79</v>
      </c>
      <c r="O37" s="50"/>
      <c r="P37" s="119">
        <f>1125.6</f>
        <v>1125.6</v>
      </c>
      <c r="Q37" s="119"/>
    </row>
    <row r="38" spans="1:17" ht="16.5">
      <c r="A38" s="105"/>
      <c r="B38" s="101"/>
      <c r="C38" s="49"/>
      <c r="D38" s="101"/>
      <c r="E38" s="49"/>
      <c r="F38" s="101"/>
      <c r="G38" s="49">
        <v>9995</v>
      </c>
      <c r="H38" s="111">
        <v>2</v>
      </c>
      <c r="I38" s="47">
        <v>2</v>
      </c>
      <c r="J38" s="111">
        <v>1</v>
      </c>
      <c r="K38" s="47">
        <v>3</v>
      </c>
      <c r="L38" s="111">
        <v>0</v>
      </c>
      <c r="M38" s="47">
        <v>1</v>
      </c>
      <c r="N38" s="111" t="s">
        <v>44</v>
      </c>
      <c r="O38" s="50"/>
      <c r="P38" s="119">
        <f>6000+4500+2500+2500+2500+9107.53+15100.8</f>
        <v>42208.33</v>
      </c>
      <c r="Q38" s="119">
        <f>6000+4500+2500+2500+2500+9107.53</f>
        <v>27107.53</v>
      </c>
    </row>
    <row r="39" spans="1:17" ht="16.5">
      <c r="A39" s="105"/>
      <c r="B39" s="101"/>
      <c r="C39" s="49"/>
      <c r="D39" s="101"/>
      <c r="E39" s="49"/>
      <c r="F39" s="101"/>
      <c r="G39" s="49">
        <v>9995</v>
      </c>
      <c r="H39" s="111">
        <v>2</v>
      </c>
      <c r="I39" s="47">
        <v>2</v>
      </c>
      <c r="J39" s="111">
        <v>1</v>
      </c>
      <c r="K39" s="47">
        <v>4</v>
      </c>
      <c r="L39" s="111">
        <v>0</v>
      </c>
      <c r="M39" s="47">
        <v>1</v>
      </c>
      <c r="N39" s="111" t="s">
        <v>80</v>
      </c>
      <c r="O39" s="50"/>
      <c r="P39" s="119">
        <f>7176</f>
        <v>7176</v>
      </c>
      <c r="Q39" s="119"/>
    </row>
    <row r="40" spans="1:17" ht="16.5">
      <c r="A40" s="105"/>
      <c r="B40" s="101"/>
      <c r="C40" s="49"/>
      <c r="D40" s="101"/>
      <c r="E40" s="49"/>
      <c r="F40" s="101"/>
      <c r="G40" s="49">
        <v>9995</v>
      </c>
      <c r="H40" s="111">
        <v>2</v>
      </c>
      <c r="I40" s="47">
        <v>2</v>
      </c>
      <c r="J40" s="111">
        <v>1</v>
      </c>
      <c r="K40" s="47">
        <v>5</v>
      </c>
      <c r="L40" s="111">
        <v>0</v>
      </c>
      <c r="M40" s="47">
        <v>1</v>
      </c>
      <c r="N40" s="111" t="s">
        <v>81</v>
      </c>
      <c r="O40" s="50"/>
      <c r="P40" s="119">
        <f>13910+13910</f>
        <v>27820</v>
      </c>
      <c r="Q40" s="119">
        <v>13910</v>
      </c>
    </row>
    <row r="41" spans="1:17" ht="16.5">
      <c r="A41" s="105"/>
      <c r="B41" s="101"/>
      <c r="C41" s="49"/>
      <c r="D41" s="101"/>
      <c r="E41" s="49"/>
      <c r="F41" s="101"/>
      <c r="G41" s="49">
        <v>9995</v>
      </c>
      <c r="H41" s="111">
        <v>2</v>
      </c>
      <c r="I41" s="47">
        <v>2</v>
      </c>
      <c r="J41" s="111">
        <v>1</v>
      </c>
      <c r="K41" s="47">
        <v>6</v>
      </c>
      <c r="L41" s="111">
        <v>0</v>
      </c>
      <c r="M41" s="47">
        <v>1</v>
      </c>
      <c r="N41" s="111" t="s">
        <v>108</v>
      </c>
      <c r="O41" s="50"/>
      <c r="P41" s="119">
        <v>522954.74</v>
      </c>
      <c r="Q41" s="156"/>
    </row>
    <row r="42" spans="1:17" ht="16.5">
      <c r="A42" s="105"/>
      <c r="B42" s="101"/>
      <c r="C42" s="49"/>
      <c r="D42" s="101"/>
      <c r="E42" s="49"/>
      <c r="F42" s="101"/>
      <c r="G42" s="49">
        <v>9995</v>
      </c>
      <c r="H42" s="111">
        <v>2</v>
      </c>
      <c r="I42" s="47">
        <v>2</v>
      </c>
      <c r="J42" s="111">
        <v>1</v>
      </c>
      <c r="K42" s="47">
        <v>7</v>
      </c>
      <c r="L42" s="111">
        <v>0</v>
      </c>
      <c r="M42" s="47">
        <v>1</v>
      </c>
      <c r="N42" s="111" t="s">
        <v>82</v>
      </c>
      <c r="O42" s="50"/>
      <c r="P42" s="119">
        <f>8232</f>
        <v>8232</v>
      </c>
      <c r="Q42" s="119"/>
    </row>
    <row r="43" spans="1:17" ht="16.5">
      <c r="A43" s="105"/>
      <c r="B43" s="101"/>
      <c r="C43" s="49"/>
      <c r="D43" s="101"/>
      <c r="E43" s="49"/>
      <c r="F43" s="101"/>
      <c r="G43" s="49">
        <v>9995</v>
      </c>
      <c r="H43" s="111">
        <v>2</v>
      </c>
      <c r="I43" s="47">
        <v>2</v>
      </c>
      <c r="J43" s="111">
        <v>1</v>
      </c>
      <c r="K43" s="47">
        <v>8</v>
      </c>
      <c r="L43" s="111">
        <v>0</v>
      </c>
      <c r="M43" s="47">
        <v>1</v>
      </c>
      <c r="N43" s="111" t="s">
        <v>83</v>
      </c>
      <c r="O43" s="50"/>
      <c r="P43" s="119">
        <v>3816</v>
      </c>
      <c r="Q43" s="119"/>
    </row>
    <row r="44" spans="1:17" ht="16.5">
      <c r="A44" s="105"/>
      <c r="B44" s="101"/>
      <c r="C44" s="49"/>
      <c r="D44" s="101"/>
      <c r="E44" s="49"/>
      <c r="F44" s="101"/>
      <c r="G44" s="49"/>
      <c r="H44" s="111"/>
      <c r="I44" s="47"/>
      <c r="J44" s="111"/>
      <c r="K44" s="47"/>
      <c r="L44" s="111"/>
      <c r="M44" s="47"/>
      <c r="N44" s="111"/>
      <c r="O44" s="50"/>
      <c r="P44" s="119"/>
      <c r="Q44" s="119"/>
    </row>
    <row r="45" spans="1:17" ht="16.5">
      <c r="A45" s="105"/>
      <c r="B45" s="103" t="s">
        <v>90</v>
      </c>
      <c r="C45" s="43" t="s">
        <v>90</v>
      </c>
      <c r="D45" s="103"/>
      <c r="E45" s="43" t="s">
        <v>89</v>
      </c>
      <c r="F45" s="103" t="s">
        <v>91</v>
      </c>
      <c r="G45" s="49"/>
      <c r="H45" s="110">
        <v>2</v>
      </c>
      <c r="I45" s="46">
        <v>2</v>
      </c>
      <c r="J45" s="110">
        <v>2</v>
      </c>
      <c r="K45" s="46"/>
      <c r="L45" s="110"/>
      <c r="M45" s="46"/>
      <c r="N45" s="146" t="s">
        <v>45</v>
      </c>
      <c r="O45" s="50"/>
      <c r="P45" s="118">
        <f>+P46</f>
        <v>11526.619999999999</v>
      </c>
      <c r="Q45" s="118"/>
    </row>
    <row r="46" spans="1:17" ht="16.5">
      <c r="A46" s="105"/>
      <c r="B46" s="101"/>
      <c r="C46" s="49"/>
      <c r="D46" s="101"/>
      <c r="E46" s="49"/>
      <c r="F46" s="101"/>
      <c r="G46" s="49">
        <v>9995</v>
      </c>
      <c r="H46" s="111">
        <v>2</v>
      </c>
      <c r="I46" s="47">
        <v>2</v>
      </c>
      <c r="J46" s="111">
        <v>2</v>
      </c>
      <c r="K46" s="47">
        <v>1</v>
      </c>
      <c r="L46" s="111">
        <v>0</v>
      </c>
      <c r="M46" s="47">
        <v>1</v>
      </c>
      <c r="N46" s="111" t="s">
        <v>46</v>
      </c>
      <c r="O46" s="185"/>
      <c r="P46" s="182">
        <f>9198.96+2327.66</f>
        <v>11526.619999999999</v>
      </c>
      <c r="Q46" s="119"/>
    </row>
    <row r="47" spans="1:17" ht="16.5">
      <c r="A47" s="105"/>
      <c r="B47" s="101"/>
      <c r="C47" s="49"/>
      <c r="D47" s="101"/>
      <c r="E47" s="49"/>
      <c r="F47" s="101"/>
      <c r="G47" s="49"/>
      <c r="H47" s="111"/>
      <c r="I47" s="47"/>
      <c r="J47" s="111"/>
      <c r="K47" s="47"/>
      <c r="L47" s="111"/>
      <c r="M47" s="47"/>
      <c r="N47" s="111"/>
      <c r="O47" s="50"/>
      <c r="P47" s="119"/>
      <c r="Q47" s="119"/>
    </row>
    <row r="48" spans="1:17" ht="16.5">
      <c r="A48" s="105"/>
      <c r="B48" s="101"/>
      <c r="C48" s="49"/>
      <c r="D48" s="101"/>
      <c r="E48" s="49"/>
      <c r="F48" s="101"/>
      <c r="G48" s="49"/>
      <c r="H48" s="110">
        <v>2</v>
      </c>
      <c r="I48" s="46">
        <v>2</v>
      </c>
      <c r="J48" s="110">
        <v>4</v>
      </c>
      <c r="K48" s="46"/>
      <c r="L48" s="110"/>
      <c r="M48" s="46"/>
      <c r="N48" s="110" t="s">
        <v>96</v>
      </c>
      <c r="O48" s="50"/>
      <c r="P48" s="118">
        <f>+P49</f>
        <v>30</v>
      </c>
      <c r="Q48" s="118">
        <f>+Q49</f>
        <v>30</v>
      </c>
    </row>
    <row r="49" spans="1:17" ht="16.5">
      <c r="A49" s="105"/>
      <c r="B49" s="101"/>
      <c r="C49" s="49"/>
      <c r="D49" s="101"/>
      <c r="E49" s="49"/>
      <c r="F49" s="101"/>
      <c r="G49" s="49">
        <v>9995</v>
      </c>
      <c r="H49" s="111">
        <v>2</v>
      </c>
      <c r="I49" s="47">
        <v>2</v>
      </c>
      <c r="J49" s="111">
        <v>4</v>
      </c>
      <c r="K49" s="47">
        <v>4</v>
      </c>
      <c r="L49" s="111">
        <v>0</v>
      </c>
      <c r="M49" s="47">
        <v>1</v>
      </c>
      <c r="N49" s="111" t="s">
        <v>94</v>
      </c>
      <c r="O49" s="50"/>
      <c r="P49" s="119">
        <v>30</v>
      </c>
      <c r="Q49" s="119">
        <v>30</v>
      </c>
    </row>
    <row r="50" spans="1:17" ht="16.5">
      <c r="A50" s="105"/>
      <c r="B50" s="101"/>
      <c r="C50" s="49"/>
      <c r="D50" s="101"/>
      <c r="E50" s="49"/>
      <c r="F50" s="101"/>
      <c r="G50" s="49"/>
      <c r="H50" s="111"/>
      <c r="I50" s="47"/>
      <c r="J50" s="111"/>
      <c r="K50" s="47"/>
      <c r="L50" s="111"/>
      <c r="M50" s="47"/>
      <c r="N50" s="111"/>
      <c r="O50" s="50"/>
      <c r="P50" s="119"/>
      <c r="Q50" s="119"/>
    </row>
    <row r="51" spans="1:17" ht="16.5">
      <c r="A51" s="105"/>
      <c r="B51" s="101"/>
      <c r="C51" s="49"/>
      <c r="D51" s="101"/>
      <c r="E51" s="49"/>
      <c r="F51" s="101"/>
      <c r="G51" s="49"/>
      <c r="H51" s="110">
        <v>2</v>
      </c>
      <c r="I51" s="46">
        <v>2</v>
      </c>
      <c r="J51" s="110">
        <v>5</v>
      </c>
      <c r="K51" s="46"/>
      <c r="L51" s="110"/>
      <c r="M51" s="46"/>
      <c r="N51" s="110" t="s">
        <v>116</v>
      </c>
      <c r="O51" s="56"/>
      <c r="P51" s="118">
        <f>+P52</f>
        <v>11800</v>
      </c>
      <c r="Q51" s="118">
        <f>+Q52</f>
        <v>10800</v>
      </c>
    </row>
    <row r="52" spans="1:17" ht="16.5">
      <c r="A52" s="105"/>
      <c r="B52" s="101"/>
      <c r="C52" s="49"/>
      <c r="D52" s="101"/>
      <c r="E52" s="49"/>
      <c r="F52" s="101"/>
      <c r="G52" s="49">
        <v>100</v>
      </c>
      <c r="H52" s="111">
        <v>2</v>
      </c>
      <c r="I52" s="47">
        <v>2</v>
      </c>
      <c r="J52" s="111">
        <v>5</v>
      </c>
      <c r="K52" s="47">
        <v>3</v>
      </c>
      <c r="L52" s="111">
        <v>0</v>
      </c>
      <c r="M52" s="47">
        <v>1</v>
      </c>
      <c r="N52" s="111" t="s">
        <v>114</v>
      </c>
      <c r="O52" s="50"/>
      <c r="P52" s="119">
        <v>11800</v>
      </c>
      <c r="Q52" s="119">
        <v>10800</v>
      </c>
    </row>
    <row r="53" spans="1:17" ht="16.5">
      <c r="A53" s="105"/>
      <c r="B53" s="101"/>
      <c r="C53" s="49"/>
      <c r="D53" s="101"/>
      <c r="E53" s="49"/>
      <c r="F53" s="101"/>
      <c r="G53" s="49"/>
      <c r="H53" s="111"/>
      <c r="I53" s="47"/>
      <c r="J53" s="111"/>
      <c r="K53" s="47"/>
      <c r="L53" s="111"/>
      <c r="M53" s="47"/>
      <c r="N53" s="111"/>
      <c r="O53" s="50"/>
      <c r="P53" s="119"/>
      <c r="Q53" s="119"/>
    </row>
    <row r="54" spans="1:17" ht="16.5">
      <c r="A54" s="105"/>
      <c r="B54" s="103" t="s">
        <v>90</v>
      </c>
      <c r="C54" s="43" t="s">
        <v>90</v>
      </c>
      <c r="D54" s="103"/>
      <c r="E54" s="43" t="s">
        <v>89</v>
      </c>
      <c r="F54" s="103" t="s">
        <v>91</v>
      </c>
      <c r="G54" s="49"/>
      <c r="H54" s="110">
        <v>2</v>
      </c>
      <c r="I54" s="46">
        <v>2</v>
      </c>
      <c r="J54" s="110">
        <v>6</v>
      </c>
      <c r="K54" s="46"/>
      <c r="L54" s="110"/>
      <c r="M54" s="46"/>
      <c r="N54" s="110" t="s">
        <v>72</v>
      </c>
      <c r="O54" s="50"/>
      <c r="P54" s="118">
        <f>+P55+P56</f>
        <v>254132.58000000002</v>
      </c>
      <c r="Q54" s="118">
        <f>+Q55+Q56</f>
        <v>29827.16</v>
      </c>
    </row>
    <row r="55" spans="1:17" ht="16.5">
      <c r="A55" s="105"/>
      <c r="B55" s="101"/>
      <c r="C55" s="49"/>
      <c r="D55" s="101"/>
      <c r="E55" s="49"/>
      <c r="F55" s="101"/>
      <c r="G55" s="49">
        <v>100</v>
      </c>
      <c r="H55" s="111">
        <v>2</v>
      </c>
      <c r="I55" s="47">
        <v>2</v>
      </c>
      <c r="J55" s="111">
        <v>6</v>
      </c>
      <c r="K55" s="47">
        <v>2</v>
      </c>
      <c r="L55" s="111">
        <v>0</v>
      </c>
      <c r="M55" s="47">
        <v>1</v>
      </c>
      <c r="N55" s="111" t="s">
        <v>74</v>
      </c>
      <c r="O55" s="50"/>
      <c r="P55" s="119">
        <f>22274.91</f>
        <v>22274.91</v>
      </c>
      <c r="Q55" s="119">
        <f>22274.91</f>
        <v>22274.91</v>
      </c>
    </row>
    <row r="56" spans="1:17" ht="16.5">
      <c r="A56" s="105"/>
      <c r="B56" s="101"/>
      <c r="C56" s="49"/>
      <c r="D56" s="101"/>
      <c r="E56" s="49"/>
      <c r="F56" s="101"/>
      <c r="G56" s="49">
        <v>100</v>
      </c>
      <c r="H56" s="111">
        <v>2</v>
      </c>
      <c r="I56" s="47">
        <v>2</v>
      </c>
      <c r="J56" s="111">
        <v>6</v>
      </c>
      <c r="K56" s="47">
        <v>3</v>
      </c>
      <c r="L56" s="111">
        <v>0</v>
      </c>
      <c r="M56" s="47">
        <v>1</v>
      </c>
      <c r="N56" s="111" t="s">
        <v>73</v>
      </c>
      <c r="O56" s="50"/>
      <c r="P56" s="119">
        <f>7773.3+167.62+223916.75</f>
        <v>231857.67</v>
      </c>
      <c r="Q56" s="119">
        <f>7384.63+167.62</f>
        <v>7552.25</v>
      </c>
    </row>
    <row r="57" spans="1:17" ht="16.5">
      <c r="A57" s="105"/>
      <c r="B57" s="101"/>
      <c r="C57" s="49"/>
      <c r="D57" s="101"/>
      <c r="E57" s="49"/>
      <c r="F57" s="101"/>
      <c r="G57" s="49"/>
      <c r="H57" s="111"/>
      <c r="I57" s="47"/>
      <c r="J57" s="111"/>
      <c r="K57" s="47"/>
      <c r="L57" s="111"/>
      <c r="M57" s="47"/>
      <c r="N57" s="111"/>
      <c r="O57" s="50"/>
      <c r="P57" s="119"/>
      <c r="Q57" s="119"/>
    </row>
    <row r="58" spans="1:17" ht="33">
      <c r="A58" s="105"/>
      <c r="B58" s="103" t="s">
        <v>90</v>
      </c>
      <c r="C58" s="43" t="s">
        <v>90</v>
      </c>
      <c r="D58" s="103"/>
      <c r="E58" s="43" t="s">
        <v>89</v>
      </c>
      <c r="F58" s="103" t="s">
        <v>91</v>
      </c>
      <c r="G58" s="49"/>
      <c r="H58" s="110">
        <v>2</v>
      </c>
      <c r="I58" s="46">
        <v>2</v>
      </c>
      <c r="J58" s="110">
        <v>7</v>
      </c>
      <c r="K58" s="46"/>
      <c r="L58" s="110"/>
      <c r="M58" s="46"/>
      <c r="N58" s="113" t="s">
        <v>62</v>
      </c>
      <c r="O58" s="50"/>
      <c r="P58" s="118">
        <f>+P59</f>
        <v>826</v>
      </c>
      <c r="Q58" s="118">
        <f>+Q59</f>
        <v>826</v>
      </c>
    </row>
    <row r="59" spans="1:17" ht="33">
      <c r="A59" s="105"/>
      <c r="B59" s="103"/>
      <c r="C59" s="43"/>
      <c r="D59" s="103"/>
      <c r="E59" s="43"/>
      <c r="F59" s="103"/>
      <c r="G59" s="49">
        <v>9995</v>
      </c>
      <c r="H59" s="111">
        <v>2</v>
      </c>
      <c r="I59" s="47">
        <v>2</v>
      </c>
      <c r="J59" s="111">
        <v>7</v>
      </c>
      <c r="K59" s="47">
        <v>2</v>
      </c>
      <c r="L59" s="111">
        <v>0</v>
      </c>
      <c r="M59" s="47">
        <v>3</v>
      </c>
      <c r="N59" s="114" t="s">
        <v>115</v>
      </c>
      <c r="O59" s="50"/>
      <c r="P59" s="119">
        <v>826</v>
      </c>
      <c r="Q59" s="119">
        <v>826</v>
      </c>
    </row>
    <row r="60" spans="1:17" ht="16.5">
      <c r="A60" s="105"/>
      <c r="B60" s="101"/>
      <c r="C60" s="49"/>
      <c r="D60" s="101"/>
      <c r="E60" s="49"/>
      <c r="F60" s="101"/>
      <c r="G60" s="49"/>
      <c r="H60" s="111"/>
      <c r="I60" s="47"/>
      <c r="J60" s="111"/>
      <c r="K60" s="47"/>
      <c r="L60" s="111"/>
      <c r="M60" s="47"/>
      <c r="N60" s="114"/>
      <c r="O60" s="50"/>
      <c r="P60" s="119"/>
      <c r="Q60" s="119"/>
    </row>
    <row r="61" spans="1:17" ht="16.5">
      <c r="A61" s="105"/>
      <c r="B61" s="103" t="s">
        <v>90</v>
      </c>
      <c r="C61" s="43" t="s">
        <v>90</v>
      </c>
      <c r="D61" s="103"/>
      <c r="E61" s="43" t="s">
        <v>89</v>
      </c>
      <c r="F61" s="103" t="s">
        <v>91</v>
      </c>
      <c r="G61" s="49"/>
      <c r="H61" s="110">
        <v>2</v>
      </c>
      <c r="I61" s="46">
        <v>2</v>
      </c>
      <c r="J61" s="110">
        <v>8</v>
      </c>
      <c r="K61" s="46"/>
      <c r="L61" s="110"/>
      <c r="M61" s="46"/>
      <c r="N61" s="113" t="s">
        <v>61</v>
      </c>
      <c r="O61" s="50"/>
      <c r="P61" s="118">
        <f>+P63+P64+P65+P62</f>
        <v>67048.31</v>
      </c>
      <c r="Q61" s="118">
        <f>+Q63+Q64+Q65+Q62</f>
        <v>64898.31</v>
      </c>
    </row>
    <row r="62" spans="1:17" ht="16.5">
      <c r="A62" s="105"/>
      <c r="B62" s="103"/>
      <c r="C62" s="43"/>
      <c r="D62" s="103"/>
      <c r="E62" s="43"/>
      <c r="F62" s="103"/>
      <c r="G62" s="49">
        <v>9995</v>
      </c>
      <c r="H62" s="111">
        <v>2</v>
      </c>
      <c r="I62" s="47">
        <v>2</v>
      </c>
      <c r="J62" s="111">
        <v>8</v>
      </c>
      <c r="K62" s="47">
        <v>2</v>
      </c>
      <c r="L62" s="142">
        <v>0</v>
      </c>
      <c r="M62" s="175">
        <v>1</v>
      </c>
      <c r="N62" s="47" t="s">
        <v>131</v>
      </c>
      <c r="O62" s="119"/>
      <c r="P62" s="50">
        <f>5768.31+250</f>
        <v>6018.31</v>
      </c>
      <c r="Q62" s="119">
        <f>5768.31+250</f>
        <v>6018.31</v>
      </c>
    </row>
    <row r="63" spans="1:17" ht="16.5">
      <c r="A63" s="105"/>
      <c r="B63" s="101"/>
      <c r="C63" s="49"/>
      <c r="D63" s="101"/>
      <c r="E63" s="49"/>
      <c r="F63" s="101"/>
      <c r="G63" s="171">
        <v>100</v>
      </c>
      <c r="H63" s="111">
        <v>2</v>
      </c>
      <c r="I63" s="47">
        <v>2</v>
      </c>
      <c r="J63" s="111">
        <v>8</v>
      </c>
      <c r="K63" s="47">
        <v>6</v>
      </c>
      <c r="L63" s="111">
        <v>0</v>
      </c>
      <c r="M63" s="47">
        <v>1</v>
      </c>
      <c r="N63" s="114" t="s">
        <v>113</v>
      </c>
      <c r="O63" s="50"/>
      <c r="P63" s="119">
        <f>3000+36000</f>
        <v>39000</v>
      </c>
      <c r="Q63" s="119">
        <f>3000+34200</f>
        <v>37200</v>
      </c>
    </row>
    <row r="64" spans="1:17" ht="16.5">
      <c r="A64" s="105"/>
      <c r="B64" s="101"/>
      <c r="C64" s="49"/>
      <c r="D64" s="101"/>
      <c r="E64" s="49"/>
      <c r="F64" s="101"/>
      <c r="G64" s="49">
        <v>100</v>
      </c>
      <c r="H64" s="111">
        <v>2</v>
      </c>
      <c r="I64" s="47">
        <v>2</v>
      </c>
      <c r="J64" s="111">
        <v>8</v>
      </c>
      <c r="K64" s="47">
        <v>6</v>
      </c>
      <c r="L64" s="111">
        <v>0</v>
      </c>
      <c r="M64" s="47">
        <v>2</v>
      </c>
      <c r="N64" s="114" t="s">
        <v>117</v>
      </c>
      <c r="O64" s="50"/>
      <c r="P64" s="119">
        <v>12000</v>
      </c>
      <c r="Q64" s="119">
        <v>12000</v>
      </c>
    </row>
    <row r="65" spans="1:17" ht="16.5">
      <c r="A65" s="105"/>
      <c r="B65" s="101"/>
      <c r="C65" s="49"/>
      <c r="D65" s="101"/>
      <c r="E65" s="49"/>
      <c r="F65" s="101"/>
      <c r="G65" s="49">
        <v>100</v>
      </c>
      <c r="H65" s="111">
        <v>2</v>
      </c>
      <c r="I65" s="47">
        <v>2</v>
      </c>
      <c r="J65" s="111">
        <v>8</v>
      </c>
      <c r="K65" s="47">
        <v>7</v>
      </c>
      <c r="L65" s="111">
        <v>0</v>
      </c>
      <c r="M65" s="47">
        <v>6</v>
      </c>
      <c r="N65" s="111" t="s">
        <v>63</v>
      </c>
      <c r="O65" s="50"/>
      <c r="P65" s="119">
        <f>8260+1770</f>
        <v>10030</v>
      </c>
      <c r="Q65" s="119">
        <f>7910+1770</f>
        <v>9680</v>
      </c>
    </row>
    <row r="66" spans="1:17" ht="16.5">
      <c r="A66" s="105"/>
      <c r="B66" s="101"/>
      <c r="C66" s="49"/>
      <c r="D66" s="101"/>
      <c r="E66" s="49"/>
      <c r="F66" s="101"/>
      <c r="G66" s="49"/>
      <c r="H66" s="111"/>
      <c r="I66" s="47"/>
      <c r="J66" s="111"/>
      <c r="K66" s="47"/>
      <c r="L66" s="111"/>
      <c r="M66" s="47"/>
      <c r="N66" s="111"/>
      <c r="O66" s="50"/>
      <c r="P66" s="119"/>
      <c r="Q66" s="119"/>
    </row>
    <row r="67" spans="1:17" ht="16.5">
      <c r="A67" s="105"/>
      <c r="B67" s="103" t="s">
        <v>90</v>
      </c>
      <c r="C67" s="43" t="s">
        <v>90</v>
      </c>
      <c r="D67" s="103"/>
      <c r="E67" s="43" t="s">
        <v>89</v>
      </c>
      <c r="F67" s="103" t="s">
        <v>91</v>
      </c>
      <c r="G67" s="49"/>
      <c r="H67" s="110">
        <v>2</v>
      </c>
      <c r="I67" s="46">
        <v>3</v>
      </c>
      <c r="J67" s="110"/>
      <c r="K67" s="46"/>
      <c r="L67" s="110"/>
      <c r="M67" s="46"/>
      <c r="N67" s="110" t="s">
        <v>48</v>
      </c>
      <c r="O67" s="56">
        <f>+P67-Q67</f>
        <v>313713.57999999996</v>
      </c>
      <c r="P67" s="118">
        <f>+P69+P73+P86+P92+P95+P100+P106+P113</f>
        <v>818509.33</v>
      </c>
      <c r="Q67" s="118">
        <f>+Q69+Q86+Q92+Q95+Q100+Q106+Q113</f>
        <v>504795.75</v>
      </c>
    </row>
    <row r="68" spans="1:17" ht="16.5">
      <c r="A68" s="105"/>
      <c r="B68" s="101"/>
      <c r="C68" s="49"/>
      <c r="D68" s="101"/>
      <c r="E68" s="49"/>
      <c r="F68" s="101"/>
      <c r="G68" s="49"/>
      <c r="H68" s="110"/>
      <c r="I68" s="46"/>
      <c r="J68" s="110"/>
      <c r="K68" s="46"/>
      <c r="L68" s="110"/>
      <c r="M68" s="46"/>
      <c r="N68" s="110"/>
      <c r="O68" s="50"/>
      <c r="P68" s="119"/>
      <c r="Q68" s="119"/>
    </row>
    <row r="69" spans="1:17" ht="16.5">
      <c r="A69" s="105"/>
      <c r="B69" s="103" t="s">
        <v>90</v>
      </c>
      <c r="C69" s="43" t="s">
        <v>90</v>
      </c>
      <c r="D69" s="103"/>
      <c r="E69" s="43" t="s">
        <v>89</v>
      </c>
      <c r="F69" s="103" t="s">
        <v>91</v>
      </c>
      <c r="G69" s="49"/>
      <c r="H69" s="110">
        <v>2</v>
      </c>
      <c r="I69" s="46">
        <v>3</v>
      </c>
      <c r="J69" s="110">
        <v>1</v>
      </c>
      <c r="K69" s="46"/>
      <c r="L69" s="110"/>
      <c r="M69" s="46"/>
      <c r="N69" s="110" t="s">
        <v>49</v>
      </c>
      <c r="O69" s="50"/>
      <c r="P69" s="118">
        <f>+P70+P71</f>
        <v>165876.62</v>
      </c>
      <c r="Q69" s="118">
        <f>+Q70+Q71</f>
        <v>158774.05000000002</v>
      </c>
    </row>
    <row r="70" spans="1:17" ht="16.5">
      <c r="A70" s="105"/>
      <c r="B70" s="101"/>
      <c r="C70" s="49"/>
      <c r="D70" s="101"/>
      <c r="E70" s="49"/>
      <c r="F70" s="101"/>
      <c r="G70" s="49">
        <v>9995</v>
      </c>
      <c r="H70" s="111">
        <v>2</v>
      </c>
      <c r="I70" s="47">
        <v>3</v>
      </c>
      <c r="J70" s="111">
        <v>1</v>
      </c>
      <c r="K70" s="47">
        <v>1</v>
      </c>
      <c r="L70" s="111">
        <v>0</v>
      </c>
      <c r="M70" s="47">
        <v>1</v>
      </c>
      <c r="N70" s="111" t="s">
        <v>50</v>
      </c>
      <c r="O70" s="185"/>
      <c r="P70" s="182">
        <f>1555.67+274.94+305.97+12019.64+9249.37+445+52649.12+41942.77+29429.49+4731.55</f>
        <v>152603.52</v>
      </c>
      <c r="Q70" s="182">
        <f>1555.67+274.94+305.97+11474.89+8570.65+445+50418.22+40068.85+28017.14+4731.55</f>
        <v>145862.88</v>
      </c>
    </row>
    <row r="71" spans="1:17" ht="16.5">
      <c r="A71" s="105"/>
      <c r="B71" s="101"/>
      <c r="C71" s="49"/>
      <c r="D71" s="101"/>
      <c r="E71" s="49"/>
      <c r="F71" s="101"/>
      <c r="G71" s="49">
        <v>9995</v>
      </c>
      <c r="H71" s="111">
        <v>2</v>
      </c>
      <c r="I71" s="47">
        <v>3</v>
      </c>
      <c r="J71" s="111">
        <v>1</v>
      </c>
      <c r="K71" s="47">
        <v>4</v>
      </c>
      <c r="L71" s="111">
        <v>0</v>
      </c>
      <c r="M71" s="47">
        <v>1</v>
      </c>
      <c r="N71" s="111" t="s">
        <v>118</v>
      </c>
      <c r="O71" s="185"/>
      <c r="P71" s="182">
        <f>6415.19+2126.36+4731.55</f>
        <v>13273.099999999999</v>
      </c>
      <c r="Q71" s="182">
        <f>6143.36+2036.26+4731.55</f>
        <v>12911.17</v>
      </c>
    </row>
    <row r="72" spans="1:17" ht="16.5">
      <c r="A72" s="105"/>
      <c r="B72" s="101"/>
      <c r="C72" s="49"/>
      <c r="D72" s="101"/>
      <c r="E72" s="49"/>
      <c r="F72" s="101"/>
      <c r="G72" s="49"/>
      <c r="H72" s="111"/>
      <c r="I72" s="47"/>
      <c r="J72" s="111"/>
      <c r="K72" s="47"/>
      <c r="L72" s="111"/>
      <c r="M72" s="47"/>
      <c r="N72" s="111"/>
      <c r="O72" s="50"/>
      <c r="P72" s="119"/>
      <c r="Q72" s="119"/>
    </row>
    <row r="73" spans="1:17" ht="16.5">
      <c r="A73" s="105"/>
      <c r="B73" s="101"/>
      <c r="C73" s="49"/>
      <c r="D73" s="101"/>
      <c r="E73" s="49"/>
      <c r="F73" s="101"/>
      <c r="G73" s="49"/>
      <c r="H73" s="110">
        <v>2</v>
      </c>
      <c r="I73" s="46">
        <v>3</v>
      </c>
      <c r="J73" s="110">
        <v>2</v>
      </c>
      <c r="K73" s="46"/>
      <c r="L73" s="110"/>
      <c r="M73" s="46"/>
      <c r="N73" s="110" t="s">
        <v>97</v>
      </c>
      <c r="O73" s="50"/>
      <c r="P73" s="118">
        <f>+P74</f>
        <v>649</v>
      </c>
      <c r="Q73" s="118"/>
    </row>
    <row r="74" spans="1:17" ht="16.5">
      <c r="A74" s="105"/>
      <c r="B74" s="101"/>
      <c r="C74" s="49"/>
      <c r="D74" s="101"/>
      <c r="E74" s="49"/>
      <c r="F74" s="101"/>
      <c r="G74" s="49"/>
      <c r="H74" s="111">
        <v>2</v>
      </c>
      <c r="I74" s="47">
        <v>3</v>
      </c>
      <c r="J74" s="111">
        <v>2</v>
      </c>
      <c r="K74" s="47">
        <v>1</v>
      </c>
      <c r="L74" s="111">
        <v>0</v>
      </c>
      <c r="M74" s="47">
        <v>1</v>
      </c>
      <c r="N74" s="111" t="s">
        <v>119</v>
      </c>
      <c r="O74" s="50"/>
      <c r="P74" s="119">
        <f>649</f>
        <v>649</v>
      </c>
      <c r="Q74" s="119"/>
    </row>
    <row r="75" spans="1:17" ht="17.25" thickBot="1">
      <c r="A75" s="106"/>
      <c r="B75" s="108"/>
      <c r="C75" s="109"/>
      <c r="D75" s="108"/>
      <c r="E75" s="109"/>
      <c r="F75" s="108"/>
      <c r="G75" s="109"/>
      <c r="H75" s="112"/>
      <c r="I75" s="48"/>
      <c r="J75" s="112"/>
      <c r="K75" s="48"/>
      <c r="L75" s="112"/>
      <c r="M75" s="48"/>
      <c r="N75" s="112"/>
      <c r="O75" s="116"/>
      <c r="P75" s="120"/>
      <c r="Q75" s="120"/>
    </row>
    <row r="76" spans="1:17" ht="16.5">
      <c r="A76" s="49"/>
      <c r="B76" s="49"/>
      <c r="C76" s="49"/>
      <c r="D76" s="49"/>
      <c r="E76" s="49"/>
      <c r="F76" s="49"/>
      <c r="G76" s="49"/>
      <c r="H76" s="47"/>
      <c r="I76" s="47"/>
      <c r="J76" s="47"/>
      <c r="K76" s="47"/>
      <c r="L76" s="47"/>
      <c r="M76" s="47"/>
      <c r="N76" s="47"/>
      <c r="O76" s="50"/>
      <c r="P76" s="174"/>
      <c r="Q76" s="174"/>
    </row>
    <row r="77" spans="1:17" ht="16.5">
      <c r="A77" s="49"/>
      <c r="B77" s="49"/>
      <c r="C77" s="49"/>
      <c r="D77" s="49"/>
      <c r="E77" s="49"/>
      <c r="F77" s="49"/>
      <c r="G77" s="49"/>
      <c r="H77" s="47"/>
      <c r="I77" s="47"/>
      <c r="J77" s="47"/>
      <c r="K77" s="47"/>
      <c r="L77" s="47"/>
      <c r="M77" s="47"/>
      <c r="N77" s="47"/>
      <c r="O77" s="50"/>
      <c r="P77" s="50"/>
      <c r="Q77" s="50"/>
    </row>
    <row r="78" spans="1:17" ht="16.5">
      <c r="A78" s="49"/>
      <c r="B78" s="49"/>
      <c r="C78" s="49"/>
      <c r="D78" s="49"/>
      <c r="E78" s="49"/>
      <c r="F78" s="49"/>
      <c r="G78" s="49"/>
      <c r="H78" s="47"/>
      <c r="I78" s="47"/>
      <c r="J78" s="47"/>
      <c r="K78" s="47"/>
      <c r="L78" s="47"/>
      <c r="M78" s="47"/>
      <c r="N78" s="47"/>
      <c r="O78" s="50"/>
      <c r="P78" s="50"/>
      <c r="Q78" s="50"/>
    </row>
    <row r="79" spans="1:17" ht="16.5">
      <c r="A79" s="49"/>
      <c r="B79" s="49"/>
      <c r="C79" s="49"/>
      <c r="D79" s="49"/>
      <c r="E79" s="49"/>
      <c r="F79" s="49"/>
      <c r="G79" s="49"/>
      <c r="H79" s="47"/>
      <c r="I79" s="47"/>
      <c r="J79" s="47"/>
      <c r="K79" s="47"/>
      <c r="L79" s="47"/>
      <c r="M79" s="47"/>
      <c r="N79" s="47"/>
      <c r="O79" s="50"/>
      <c r="P79" s="50"/>
      <c r="Q79" s="50"/>
    </row>
    <row r="80" spans="1:17" ht="16.5">
      <c r="A80" s="49"/>
      <c r="B80" s="49"/>
      <c r="C80" s="49"/>
      <c r="D80" s="49"/>
      <c r="E80" s="49"/>
      <c r="F80" s="49"/>
      <c r="G80" s="49"/>
      <c r="H80" s="47"/>
      <c r="I80" s="47"/>
      <c r="J80" s="47"/>
      <c r="K80" s="47"/>
      <c r="L80" s="47"/>
      <c r="M80" s="47"/>
      <c r="N80" s="47"/>
      <c r="O80" s="50"/>
      <c r="P80" s="50"/>
      <c r="Q80" s="50"/>
    </row>
    <row r="81" spans="1:17" ht="16.5">
      <c r="A81" s="49"/>
      <c r="B81" s="49"/>
      <c r="C81" s="49"/>
      <c r="D81" s="49"/>
      <c r="E81" s="49"/>
      <c r="F81" s="49"/>
      <c r="G81" s="49"/>
      <c r="H81" s="47"/>
      <c r="I81" s="47"/>
      <c r="J81" s="47"/>
      <c r="K81" s="47"/>
      <c r="L81" s="47"/>
      <c r="M81" s="47"/>
      <c r="N81" s="47"/>
      <c r="O81" s="50"/>
      <c r="P81" s="50"/>
      <c r="Q81" s="50"/>
    </row>
    <row r="82" spans="1:17" ht="16.5">
      <c r="A82" s="49"/>
      <c r="B82" s="49"/>
      <c r="C82" s="49"/>
      <c r="D82" s="49"/>
      <c r="E82" s="49"/>
      <c r="F82" s="49"/>
      <c r="G82" s="49"/>
      <c r="H82" s="47"/>
      <c r="I82" s="47"/>
      <c r="J82" s="47"/>
      <c r="K82" s="47"/>
      <c r="L82" s="47"/>
      <c r="M82" s="47"/>
      <c r="N82" s="47"/>
      <c r="O82" s="50"/>
      <c r="P82" s="50"/>
      <c r="Q82" s="50"/>
    </row>
    <row r="83" spans="1:17" ht="16.5">
      <c r="A83" s="49"/>
      <c r="B83" s="49"/>
      <c r="C83" s="49"/>
      <c r="D83" s="49"/>
      <c r="E83" s="49"/>
      <c r="F83" s="49"/>
      <c r="G83" s="49"/>
      <c r="H83" s="47"/>
      <c r="I83" s="47"/>
      <c r="J83" s="47"/>
      <c r="K83" s="47"/>
      <c r="L83" s="47"/>
      <c r="M83" s="47"/>
      <c r="N83" s="47"/>
      <c r="O83" s="50"/>
      <c r="P83" s="50"/>
      <c r="Q83" s="50"/>
    </row>
    <row r="84" spans="1:17" ht="16.5">
      <c r="A84" s="49"/>
      <c r="B84" s="49"/>
      <c r="C84" s="49"/>
      <c r="D84" s="49"/>
      <c r="E84" s="49"/>
      <c r="F84" s="49"/>
      <c r="G84" s="49"/>
      <c r="H84" s="47"/>
      <c r="I84" s="47"/>
      <c r="J84" s="47"/>
      <c r="K84" s="47"/>
      <c r="L84" s="47"/>
      <c r="M84" s="47"/>
      <c r="N84" s="47"/>
      <c r="O84" s="50"/>
      <c r="P84" s="50"/>
      <c r="Q84" s="50"/>
    </row>
    <row r="85" spans="1:17" ht="17.25" thickBot="1">
      <c r="A85" s="49"/>
      <c r="B85" s="49"/>
      <c r="C85" s="49"/>
      <c r="D85" s="49"/>
      <c r="E85" s="49"/>
      <c r="F85" s="49"/>
      <c r="G85" s="49"/>
      <c r="H85" s="47"/>
      <c r="I85" s="47"/>
      <c r="J85" s="47"/>
      <c r="K85" s="47"/>
      <c r="L85" s="47"/>
      <c r="M85" s="47"/>
      <c r="N85" s="47"/>
      <c r="O85" s="50"/>
      <c r="P85" s="50"/>
      <c r="Q85" s="50"/>
    </row>
    <row r="86" spans="1:17" ht="16.5">
      <c r="A86" s="149"/>
      <c r="B86" s="44" t="s">
        <v>90</v>
      </c>
      <c r="C86" s="107" t="s">
        <v>90</v>
      </c>
      <c r="D86" s="44"/>
      <c r="E86" s="107" t="s">
        <v>89</v>
      </c>
      <c r="F86" s="44" t="s">
        <v>91</v>
      </c>
      <c r="G86" s="207"/>
      <c r="H86" s="122">
        <v>2</v>
      </c>
      <c r="I86" s="51">
        <v>3</v>
      </c>
      <c r="J86" s="122">
        <v>3</v>
      </c>
      <c r="K86" s="122"/>
      <c r="L86" s="122"/>
      <c r="M86" s="122"/>
      <c r="N86" s="51" t="s">
        <v>51</v>
      </c>
      <c r="O86" s="117"/>
      <c r="P86" s="123">
        <f>+P87+P88+P89+P90</f>
        <v>62501.68000000001</v>
      </c>
      <c r="Q86" s="123">
        <f>+Q88+Q90</f>
        <v>14902.76</v>
      </c>
    </row>
    <row r="87" spans="1:17" ht="16.5">
      <c r="A87" s="101"/>
      <c r="B87" s="49"/>
      <c r="C87" s="101"/>
      <c r="D87" s="49"/>
      <c r="E87" s="101"/>
      <c r="F87" s="49"/>
      <c r="G87" s="105">
        <v>9995</v>
      </c>
      <c r="H87" s="111">
        <v>2</v>
      </c>
      <c r="I87" s="47">
        <v>3</v>
      </c>
      <c r="J87" s="111">
        <v>3</v>
      </c>
      <c r="K87" s="111">
        <v>1</v>
      </c>
      <c r="L87" s="111">
        <v>0</v>
      </c>
      <c r="M87" s="111">
        <v>1</v>
      </c>
      <c r="N87" s="47" t="s">
        <v>52</v>
      </c>
      <c r="O87" s="182"/>
      <c r="P87" s="182">
        <f>20212.22+2327.66</f>
        <v>22539.88</v>
      </c>
      <c r="Q87" s="182"/>
    </row>
    <row r="88" spans="1:17" ht="16.5">
      <c r="A88" s="101"/>
      <c r="B88" s="49"/>
      <c r="C88" s="101"/>
      <c r="D88" s="49"/>
      <c r="E88" s="101"/>
      <c r="F88" s="49"/>
      <c r="G88" s="105">
        <v>9995</v>
      </c>
      <c r="H88" s="111">
        <v>2</v>
      </c>
      <c r="I88" s="47">
        <v>3</v>
      </c>
      <c r="J88" s="111">
        <v>3</v>
      </c>
      <c r="K88" s="111">
        <v>2</v>
      </c>
      <c r="L88" s="111">
        <v>0</v>
      </c>
      <c r="M88" s="111">
        <v>1</v>
      </c>
      <c r="N88" s="47" t="s">
        <v>64</v>
      </c>
      <c r="O88" s="182"/>
      <c r="P88" s="182">
        <f>269.97+70+2229.59+2358.37+4409.95+16671.04+4731.55</f>
        <v>30740.47</v>
      </c>
      <c r="Q88" s="182">
        <f>269.97+70+2229.59+2358.37+4409.95+4731.55</f>
        <v>14069.43</v>
      </c>
    </row>
    <row r="89" spans="1:17" ht="16.5">
      <c r="A89" s="101"/>
      <c r="B89" s="49"/>
      <c r="C89" s="101"/>
      <c r="D89" s="49"/>
      <c r="E89" s="101"/>
      <c r="F89" s="49"/>
      <c r="G89" s="105">
        <v>9995</v>
      </c>
      <c r="H89" s="111">
        <v>2</v>
      </c>
      <c r="I89" s="47">
        <v>3</v>
      </c>
      <c r="J89" s="111">
        <v>3</v>
      </c>
      <c r="K89" s="111">
        <v>3</v>
      </c>
      <c r="L89" s="111">
        <v>0</v>
      </c>
      <c r="M89" s="111">
        <v>1</v>
      </c>
      <c r="N89" s="47" t="s">
        <v>86</v>
      </c>
      <c r="O89" s="119"/>
      <c r="P89" s="119">
        <f>8388</f>
        <v>8388</v>
      </c>
      <c r="Q89" s="119"/>
    </row>
    <row r="90" spans="1:17" ht="16.5">
      <c r="A90" s="101"/>
      <c r="B90" s="49"/>
      <c r="C90" s="101"/>
      <c r="D90" s="49"/>
      <c r="E90" s="101"/>
      <c r="F90" s="49"/>
      <c r="G90" s="105">
        <v>9995</v>
      </c>
      <c r="H90" s="111">
        <v>2</v>
      </c>
      <c r="I90" s="47">
        <v>3</v>
      </c>
      <c r="J90" s="111">
        <v>3</v>
      </c>
      <c r="K90" s="111">
        <v>4</v>
      </c>
      <c r="L90" s="111">
        <v>0</v>
      </c>
      <c r="M90" s="111">
        <v>1</v>
      </c>
      <c r="N90" s="47" t="s">
        <v>65</v>
      </c>
      <c r="O90" s="119"/>
      <c r="P90" s="119">
        <v>833.33</v>
      </c>
      <c r="Q90" s="119">
        <v>833.33</v>
      </c>
    </row>
    <row r="91" spans="1:17" ht="16.5">
      <c r="A91" s="101"/>
      <c r="B91" s="49"/>
      <c r="C91" s="101"/>
      <c r="D91" s="49"/>
      <c r="E91" s="101"/>
      <c r="F91" s="49"/>
      <c r="G91" s="105"/>
      <c r="H91" s="111"/>
      <c r="I91" s="47"/>
      <c r="J91" s="111"/>
      <c r="K91" s="111"/>
      <c r="L91" s="111"/>
      <c r="M91" s="111"/>
      <c r="N91" s="47"/>
      <c r="O91" s="119"/>
      <c r="P91" s="119"/>
      <c r="Q91" s="119"/>
    </row>
    <row r="92" spans="1:17" ht="16.5">
      <c r="A92" s="101"/>
      <c r="B92" s="49"/>
      <c r="C92" s="101"/>
      <c r="D92" s="49"/>
      <c r="E92" s="101"/>
      <c r="F92" s="49"/>
      <c r="G92" s="105"/>
      <c r="H92" s="110">
        <v>2</v>
      </c>
      <c r="I92" s="46">
        <v>3</v>
      </c>
      <c r="J92" s="110">
        <v>4</v>
      </c>
      <c r="K92" s="110"/>
      <c r="L92" s="110"/>
      <c r="M92" s="110"/>
      <c r="N92" s="46" t="s">
        <v>99</v>
      </c>
      <c r="O92" s="119"/>
      <c r="P92" s="118">
        <f>+P93</f>
        <v>139.5</v>
      </c>
      <c r="Q92" s="118">
        <f>+Q93</f>
        <v>139.5</v>
      </c>
    </row>
    <row r="93" spans="1:17" ht="16.5">
      <c r="A93" s="101"/>
      <c r="B93" s="49"/>
      <c r="C93" s="101"/>
      <c r="D93" s="49"/>
      <c r="E93" s="101"/>
      <c r="F93" s="49"/>
      <c r="G93" s="105"/>
      <c r="H93" s="111">
        <v>2</v>
      </c>
      <c r="I93" s="47">
        <v>3</v>
      </c>
      <c r="J93" s="111">
        <v>4</v>
      </c>
      <c r="K93" s="111">
        <v>1</v>
      </c>
      <c r="L93" s="111">
        <v>0</v>
      </c>
      <c r="M93" s="111">
        <v>1</v>
      </c>
      <c r="N93" s="47" t="s">
        <v>98</v>
      </c>
      <c r="O93" s="119"/>
      <c r="P93" s="119">
        <v>139.5</v>
      </c>
      <c r="Q93" s="119">
        <v>139.5</v>
      </c>
    </row>
    <row r="94" spans="1:17" ht="16.5">
      <c r="A94" s="101"/>
      <c r="B94" s="49"/>
      <c r="C94" s="101"/>
      <c r="D94" s="49"/>
      <c r="E94" s="101"/>
      <c r="F94" s="49"/>
      <c r="G94" s="105"/>
      <c r="H94" s="111"/>
      <c r="I94" s="47"/>
      <c r="J94" s="111"/>
      <c r="K94" s="111"/>
      <c r="L94" s="111"/>
      <c r="M94" s="111"/>
      <c r="N94" s="47"/>
      <c r="O94" s="119"/>
      <c r="P94" s="119"/>
      <c r="Q94" s="119"/>
    </row>
    <row r="95" spans="1:17" ht="16.5">
      <c r="A95" s="101"/>
      <c r="B95" s="43" t="s">
        <v>90</v>
      </c>
      <c r="C95" s="103" t="s">
        <v>90</v>
      </c>
      <c r="D95" s="43"/>
      <c r="E95" s="103" t="s">
        <v>89</v>
      </c>
      <c r="F95" s="43" t="s">
        <v>91</v>
      </c>
      <c r="G95" s="105"/>
      <c r="H95" s="110">
        <v>2</v>
      </c>
      <c r="I95" s="46">
        <v>3</v>
      </c>
      <c r="J95" s="110">
        <v>5</v>
      </c>
      <c r="K95" s="110"/>
      <c r="L95" s="110"/>
      <c r="M95" s="110"/>
      <c r="N95" s="46" t="s">
        <v>53</v>
      </c>
      <c r="O95" s="119"/>
      <c r="P95" s="118">
        <f>+P96+P97+P98</f>
        <v>155767.52</v>
      </c>
      <c r="Q95" s="118">
        <f>+Q96+Q97+Q98</f>
        <v>15471.9</v>
      </c>
    </row>
    <row r="96" spans="1:17" ht="16.5">
      <c r="A96" s="101"/>
      <c r="B96" s="43"/>
      <c r="C96" s="103"/>
      <c r="D96" s="43"/>
      <c r="E96" s="103"/>
      <c r="F96" s="43"/>
      <c r="G96" s="105">
        <v>9995</v>
      </c>
      <c r="H96" s="111">
        <v>2</v>
      </c>
      <c r="I96" s="47">
        <v>3</v>
      </c>
      <c r="J96" s="111">
        <v>5</v>
      </c>
      <c r="K96" s="111">
        <v>3</v>
      </c>
      <c r="L96" s="111">
        <v>0</v>
      </c>
      <c r="M96" s="111">
        <v>1</v>
      </c>
      <c r="N96" s="47" t="s">
        <v>100</v>
      </c>
      <c r="O96" s="119"/>
      <c r="P96" s="119">
        <v>424.99</v>
      </c>
      <c r="Q96" s="119">
        <v>424.99</v>
      </c>
    </row>
    <row r="97" spans="1:17" ht="16.5">
      <c r="A97" s="101"/>
      <c r="B97" s="49"/>
      <c r="C97" s="101"/>
      <c r="D97" s="49"/>
      <c r="E97" s="101"/>
      <c r="F97" s="49"/>
      <c r="G97" s="105">
        <v>9995</v>
      </c>
      <c r="H97" s="111">
        <v>2</v>
      </c>
      <c r="I97" s="47">
        <v>3</v>
      </c>
      <c r="J97" s="111">
        <v>5</v>
      </c>
      <c r="K97" s="111">
        <v>4</v>
      </c>
      <c r="L97" s="111">
        <v>0</v>
      </c>
      <c r="M97" s="111">
        <v>1</v>
      </c>
      <c r="N97" s="47" t="s">
        <v>69</v>
      </c>
      <c r="O97" s="182"/>
      <c r="P97" s="182">
        <f>2130.02+2669.16+4731.55</f>
        <v>9530.73</v>
      </c>
      <c r="Q97" s="182">
        <f>2130.02+4731.55</f>
        <v>6861.57</v>
      </c>
    </row>
    <row r="98" spans="1:17" ht="16.5">
      <c r="A98" s="101"/>
      <c r="B98" s="49"/>
      <c r="C98" s="101"/>
      <c r="D98" s="49"/>
      <c r="E98" s="101"/>
      <c r="F98" s="49"/>
      <c r="G98" s="105">
        <v>9995</v>
      </c>
      <c r="H98" s="111">
        <v>2</v>
      </c>
      <c r="I98" s="47">
        <v>3</v>
      </c>
      <c r="J98" s="111">
        <v>5</v>
      </c>
      <c r="K98" s="111">
        <v>5</v>
      </c>
      <c r="L98" s="111">
        <v>0</v>
      </c>
      <c r="M98" s="111">
        <v>1</v>
      </c>
      <c r="N98" s="47" t="s">
        <v>54</v>
      </c>
      <c r="O98" s="182"/>
      <c r="P98" s="182">
        <f>1902.6+249.99+689.95+611.25+135298.8+2327.66+4731.55</f>
        <v>145811.8</v>
      </c>
      <c r="Q98" s="182">
        <f>1902.6+249.99+689.95+611.25+4731.55</f>
        <v>8185.34</v>
      </c>
    </row>
    <row r="99" spans="1:17" ht="16.5">
      <c r="A99" s="101"/>
      <c r="B99" s="49"/>
      <c r="C99" s="101"/>
      <c r="D99" s="49"/>
      <c r="E99" s="101"/>
      <c r="F99" s="49"/>
      <c r="G99" s="105"/>
      <c r="H99" s="111"/>
      <c r="I99" s="47"/>
      <c r="J99" s="111"/>
      <c r="K99" s="111"/>
      <c r="L99" s="111"/>
      <c r="M99" s="111"/>
      <c r="N99" s="47"/>
      <c r="O99" s="182"/>
      <c r="P99" s="182"/>
      <c r="Q99" s="182"/>
    </row>
    <row r="100" spans="1:17" ht="33">
      <c r="A100" s="101"/>
      <c r="B100" s="43" t="s">
        <v>90</v>
      </c>
      <c r="C100" s="103" t="s">
        <v>90</v>
      </c>
      <c r="D100" s="43"/>
      <c r="E100" s="103" t="s">
        <v>89</v>
      </c>
      <c r="F100" s="43" t="s">
        <v>91</v>
      </c>
      <c r="G100" s="105"/>
      <c r="H100" s="110">
        <v>2</v>
      </c>
      <c r="I100" s="46">
        <v>3</v>
      </c>
      <c r="J100" s="110">
        <v>6</v>
      </c>
      <c r="K100" s="110"/>
      <c r="L100" s="110"/>
      <c r="M100" s="110"/>
      <c r="N100" s="209" t="s">
        <v>55</v>
      </c>
      <c r="O100" s="182"/>
      <c r="P100" s="188">
        <f>+P101+P102+P103+P104</f>
        <v>19899.61</v>
      </c>
      <c r="Q100" s="188">
        <f>+Q101+Q102+Q103+Q104</f>
        <v>19899.61</v>
      </c>
    </row>
    <row r="101" spans="1:17" ht="16.5">
      <c r="A101" s="101"/>
      <c r="B101" s="49"/>
      <c r="C101" s="101"/>
      <c r="D101" s="49"/>
      <c r="E101" s="101"/>
      <c r="F101" s="49"/>
      <c r="G101" s="105">
        <v>9995</v>
      </c>
      <c r="H101" s="111">
        <v>2</v>
      </c>
      <c r="I101" s="47">
        <v>3</v>
      </c>
      <c r="J101" s="111">
        <v>6</v>
      </c>
      <c r="K101" s="111">
        <v>1</v>
      </c>
      <c r="L101" s="111">
        <v>0</v>
      </c>
      <c r="M101" s="111">
        <v>1</v>
      </c>
      <c r="N101" s="210" t="s">
        <v>87</v>
      </c>
      <c r="O101" s="182"/>
      <c r="P101" s="182">
        <v>36</v>
      </c>
      <c r="Q101" s="182">
        <v>36</v>
      </c>
    </row>
    <row r="102" spans="1:17" ht="16.5">
      <c r="A102" s="101"/>
      <c r="B102" s="49"/>
      <c r="C102" s="101"/>
      <c r="D102" s="49"/>
      <c r="E102" s="101"/>
      <c r="F102" s="49"/>
      <c r="G102" s="105"/>
      <c r="H102" s="111">
        <v>2</v>
      </c>
      <c r="I102" s="47">
        <v>3</v>
      </c>
      <c r="J102" s="111">
        <v>6</v>
      </c>
      <c r="K102" s="111">
        <v>2</v>
      </c>
      <c r="L102" s="111">
        <v>0</v>
      </c>
      <c r="M102" s="111">
        <v>1</v>
      </c>
      <c r="N102" s="210" t="s">
        <v>101</v>
      </c>
      <c r="O102" s="182"/>
      <c r="P102" s="182">
        <v>29.99</v>
      </c>
      <c r="Q102" s="182">
        <v>29.99</v>
      </c>
    </row>
    <row r="103" spans="1:17" ht="16.5">
      <c r="A103" s="101"/>
      <c r="B103" s="49"/>
      <c r="C103" s="101"/>
      <c r="D103" s="49"/>
      <c r="E103" s="101"/>
      <c r="F103" s="49"/>
      <c r="G103" s="105">
        <v>9995</v>
      </c>
      <c r="H103" s="111">
        <v>2</v>
      </c>
      <c r="I103" s="47">
        <v>3</v>
      </c>
      <c r="J103" s="111">
        <v>6</v>
      </c>
      <c r="K103" s="111">
        <v>3</v>
      </c>
      <c r="L103" s="111">
        <v>0</v>
      </c>
      <c r="M103" s="111">
        <v>1</v>
      </c>
      <c r="N103" s="47" t="s">
        <v>66</v>
      </c>
      <c r="O103" s="182"/>
      <c r="P103" s="182">
        <f>1924.3+1716.75+1100.07+9711+4731.55</f>
        <v>19183.67</v>
      </c>
      <c r="Q103" s="182">
        <f>1924.3+1716.75+1100.07+9711+4731.55</f>
        <v>19183.67</v>
      </c>
    </row>
    <row r="104" spans="1:17" ht="16.5">
      <c r="A104" s="101"/>
      <c r="B104" s="49"/>
      <c r="C104" s="101"/>
      <c r="D104" s="49"/>
      <c r="E104" s="101"/>
      <c r="F104" s="49"/>
      <c r="G104" s="105"/>
      <c r="H104" s="111">
        <v>2</v>
      </c>
      <c r="I104" s="47">
        <v>3</v>
      </c>
      <c r="J104" s="111">
        <v>6</v>
      </c>
      <c r="K104" s="111">
        <v>3</v>
      </c>
      <c r="L104" s="111">
        <v>0</v>
      </c>
      <c r="M104" s="111">
        <v>2</v>
      </c>
      <c r="N104" s="47" t="s">
        <v>102</v>
      </c>
      <c r="O104" s="182"/>
      <c r="P104" s="182">
        <v>649.95</v>
      </c>
      <c r="Q104" s="182">
        <v>649.95</v>
      </c>
    </row>
    <row r="105" spans="1:17" ht="16.5">
      <c r="A105" s="101"/>
      <c r="B105" s="49"/>
      <c r="C105" s="101"/>
      <c r="D105" s="49"/>
      <c r="E105" s="101"/>
      <c r="F105" s="49"/>
      <c r="G105" s="105"/>
      <c r="H105" s="111"/>
      <c r="I105" s="47"/>
      <c r="J105" s="111"/>
      <c r="K105" s="111"/>
      <c r="L105" s="111"/>
      <c r="M105" s="111"/>
      <c r="N105" s="47"/>
      <c r="O105" s="119"/>
      <c r="P105" s="119"/>
      <c r="Q105" s="119"/>
    </row>
    <row r="106" spans="1:17" ht="33">
      <c r="A106" s="101"/>
      <c r="B106" s="43" t="s">
        <v>90</v>
      </c>
      <c r="C106" s="103" t="s">
        <v>90</v>
      </c>
      <c r="D106" s="43"/>
      <c r="E106" s="103" t="s">
        <v>89</v>
      </c>
      <c r="F106" s="43" t="s">
        <v>91</v>
      </c>
      <c r="G106" s="105"/>
      <c r="H106" s="110">
        <v>2</v>
      </c>
      <c r="I106" s="46">
        <v>3</v>
      </c>
      <c r="J106" s="110">
        <v>7</v>
      </c>
      <c r="K106" s="110"/>
      <c r="L106" s="110"/>
      <c r="M106" s="110"/>
      <c r="N106" s="209" t="s">
        <v>56</v>
      </c>
      <c r="O106" s="119"/>
      <c r="P106" s="118">
        <f>+P107+P108+P109+P110+P111</f>
        <v>301432.26</v>
      </c>
      <c r="Q106" s="118">
        <f>+Q107+Q108+Q109+Q110+Q111</f>
        <v>279630.45999999996</v>
      </c>
    </row>
    <row r="107" spans="1:17" ht="16.5">
      <c r="A107" s="101"/>
      <c r="B107" s="49"/>
      <c r="C107" s="101"/>
      <c r="D107" s="49"/>
      <c r="E107" s="101"/>
      <c r="F107" s="49"/>
      <c r="G107" s="105">
        <v>9995</v>
      </c>
      <c r="H107" s="111">
        <v>2</v>
      </c>
      <c r="I107" s="47">
        <v>3</v>
      </c>
      <c r="J107" s="111">
        <v>7</v>
      </c>
      <c r="K107" s="111">
        <v>1</v>
      </c>
      <c r="L107" s="111">
        <v>0</v>
      </c>
      <c r="M107" s="111">
        <v>1</v>
      </c>
      <c r="N107" s="47" t="s">
        <v>57</v>
      </c>
      <c r="O107" s="119"/>
      <c r="P107" s="119">
        <v>285704</v>
      </c>
      <c r="Q107" s="119">
        <v>271418.8</v>
      </c>
    </row>
    <row r="108" spans="1:17" ht="16.5">
      <c r="A108" s="101"/>
      <c r="B108" s="49"/>
      <c r="C108" s="101"/>
      <c r="D108" s="49"/>
      <c r="E108" s="101"/>
      <c r="F108" s="49"/>
      <c r="G108" s="105">
        <v>9995</v>
      </c>
      <c r="H108" s="111">
        <v>2</v>
      </c>
      <c r="I108" s="47">
        <v>3</v>
      </c>
      <c r="J108" s="111">
        <v>7</v>
      </c>
      <c r="K108" s="111">
        <v>1</v>
      </c>
      <c r="L108" s="111">
        <v>0</v>
      </c>
      <c r="M108" s="111">
        <v>3</v>
      </c>
      <c r="N108" s="47" t="s">
        <v>120</v>
      </c>
      <c r="O108" s="119"/>
      <c r="P108" s="119">
        <v>200</v>
      </c>
      <c r="Q108" s="119">
        <v>200</v>
      </c>
    </row>
    <row r="109" spans="1:17" ht="16.5">
      <c r="A109" s="101"/>
      <c r="B109" s="49"/>
      <c r="C109" s="101"/>
      <c r="D109" s="49"/>
      <c r="E109" s="101"/>
      <c r="F109" s="49"/>
      <c r="G109" s="105">
        <v>9995</v>
      </c>
      <c r="H109" s="111">
        <v>2</v>
      </c>
      <c r="I109" s="47">
        <v>3</v>
      </c>
      <c r="J109" s="111">
        <v>7</v>
      </c>
      <c r="K109" s="111">
        <v>1</v>
      </c>
      <c r="L109" s="111">
        <v>0</v>
      </c>
      <c r="M109" s="111">
        <v>4</v>
      </c>
      <c r="N109" s="47" t="s">
        <v>103</v>
      </c>
      <c r="O109" s="119"/>
      <c r="P109" s="119">
        <v>1000</v>
      </c>
      <c r="Q109" s="119">
        <v>1000</v>
      </c>
    </row>
    <row r="110" spans="1:17" ht="16.5">
      <c r="A110" s="101"/>
      <c r="B110" s="49"/>
      <c r="C110" s="101"/>
      <c r="D110" s="49"/>
      <c r="E110" s="101"/>
      <c r="F110" s="49"/>
      <c r="G110" s="105">
        <v>9995</v>
      </c>
      <c r="H110" s="111">
        <v>2</v>
      </c>
      <c r="I110" s="47">
        <v>3</v>
      </c>
      <c r="J110" s="111">
        <v>7</v>
      </c>
      <c r="K110" s="111">
        <v>1</v>
      </c>
      <c r="L110" s="111">
        <v>0</v>
      </c>
      <c r="M110" s="111">
        <v>5</v>
      </c>
      <c r="N110" s="47" t="s">
        <v>104</v>
      </c>
      <c r="O110" s="119"/>
      <c r="P110" s="119">
        <f>2200.11</f>
        <v>2200.11</v>
      </c>
      <c r="Q110" s="119">
        <f>2200.11</f>
        <v>2200.11</v>
      </c>
    </row>
    <row r="111" spans="1:17" ht="16.5">
      <c r="A111" s="101"/>
      <c r="B111" s="49"/>
      <c r="C111" s="101"/>
      <c r="D111" s="49"/>
      <c r="E111" s="101"/>
      <c r="F111" s="49"/>
      <c r="G111" s="105">
        <v>9995</v>
      </c>
      <c r="H111" s="111">
        <v>2</v>
      </c>
      <c r="I111" s="47">
        <v>3</v>
      </c>
      <c r="J111" s="111">
        <v>7</v>
      </c>
      <c r="K111" s="111">
        <v>2</v>
      </c>
      <c r="L111" s="111">
        <v>0</v>
      </c>
      <c r="M111" s="111">
        <v>4</v>
      </c>
      <c r="N111" s="47" t="s">
        <v>125</v>
      </c>
      <c r="O111" s="119"/>
      <c r="P111" s="119">
        <f>80+7516.6+4731.55</f>
        <v>12328.150000000001</v>
      </c>
      <c r="Q111" s="119">
        <f>80+4731.55</f>
        <v>4811.55</v>
      </c>
    </row>
    <row r="112" spans="1:17" ht="16.5">
      <c r="A112" s="101"/>
      <c r="B112" s="49"/>
      <c r="C112" s="101"/>
      <c r="D112" s="49"/>
      <c r="E112" s="101"/>
      <c r="F112" s="49"/>
      <c r="G112" s="105"/>
      <c r="H112" s="111"/>
      <c r="I112" s="47"/>
      <c r="J112" s="111"/>
      <c r="K112" s="111"/>
      <c r="L112" s="111"/>
      <c r="M112" s="111"/>
      <c r="N112" s="47"/>
      <c r="O112" s="119"/>
      <c r="P112" s="119"/>
      <c r="Q112" s="119"/>
    </row>
    <row r="113" spans="1:17" ht="16.5">
      <c r="A113" s="101"/>
      <c r="B113" s="43" t="s">
        <v>90</v>
      </c>
      <c r="C113" s="103" t="s">
        <v>90</v>
      </c>
      <c r="D113" s="43"/>
      <c r="E113" s="103" t="s">
        <v>89</v>
      </c>
      <c r="F113" s="43" t="s">
        <v>91</v>
      </c>
      <c r="G113" s="105"/>
      <c r="H113" s="110">
        <v>2</v>
      </c>
      <c r="I113" s="46">
        <v>3</v>
      </c>
      <c r="J113" s="110">
        <v>9</v>
      </c>
      <c r="K113" s="110"/>
      <c r="L113" s="110"/>
      <c r="M113" s="110"/>
      <c r="N113" s="46" t="s">
        <v>58</v>
      </c>
      <c r="O113" s="119"/>
      <c r="P113" s="118">
        <f>+P114+P115+P116+P117</f>
        <v>112243.14</v>
      </c>
      <c r="Q113" s="118">
        <f>+Q117+Q115</f>
        <v>15977.470000000001</v>
      </c>
    </row>
    <row r="114" spans="1:17" ht="16.5">
      <c r="A114" s="101"/>
      <c r="B114" s="43"/>
      <c r="C114" s="103"/>
      <c r="D114" s="43"/>
      <c r="E114" s="103"/>
      <c r="F114" s="43"/>
      <c r="G114" s="105">
        <v>9995</v>
      </c>
      <c r="H114" s="111">
        <v>2</v>
      </c>
      <c r="I114" s="47">
        <v>3</v>
      </c>
      <c r="J114" s="111">
        <v>9</v>
      </c>
      <c r="K114" s="111">
        <v>1</v>
      </c>
      <c r="L114" s="111">
        <v>0</v>
      </c>
      <c r="M114" s="111">
        <v>1</v>
      </c>
      <c r="N114" s="47" t="s">
        <v>126</v>
      </c>
      <c r="O114" s="119"/>
      <c r="P114" s="119">
        <v>59306.8</v>
      </c>
      <c r="Q114" s="119"/>
    </row>
    <row r="115" spans="1:17" ht="16.5">
      <c r="A115" s="101"/>
      <c r="B115" s="49"/>
      <c r="C115" s="101"/>
      <c r="D115" s="49"/>
      <c r="E115" s="101"/>
      <c r="F115" s="49"/>
      <c r="G115" s="105">
        <v>9995</v>
      </c>
      <c r="H115" s="111">
        <v>2</v>
      </c>
      <c r="I115" s="47">
        <v>3</v>
      </c>
      <c r="J115" s="111">
        <v>9</v>
      </c>
      <c r="K115" s="111">
        <v>2</v>
      </c>
      <c r="L115" s="111">
        <v>0</v>
      </c>
      <c r="M115" s="111">
        <v>1</v>
      </c>
      <c r="N115" s="210" t="s">
        <v>59</v>
      </c>
      <c r="O115" s="182"/>
      <c r="P115" s="182">
        <f>36564.75+4731.46</f>
        <v>41296.21</v>
      </c>
      <c r="Q115" s="182">
        <v>4731.46</v>
      </c>
    </row>
    <row r="116" spans="1:17" ht="16.5">
      <c r="A116" s="101"/>
      <c r="B116" s="49"/>
      <c r="C116" s="101"/>
      <c r="D116" s="49"/>
      <c r="E116" s="101"/>
      <c r="F116" s="49"/>
      <c r="G116" s="105">
        <v>9995</v>
      </c>
      <c r="H116" s="111">
        <v>2</v>
      </c>
      <c r="I116" s="47">
        <v>3</v>
      </c>
      <c r="J116" s="111">
        <v>9</v>
      </c>
      <c r="K116" s="111">
        <v>3</v>
      </c>
      <c r="L116" s="111">
        <v>0</v>
      </c>
      <c r="M116" s="111">
        <v>1</v>
      </c>
      <c r="N116" s="210" t="s">
        <v>127</v>
      </c>
      <c r="O116" s="119"/>
      <c r="P116" s="119">
        <v>394.12</v>
      </c>
      <c r="Q116" s="119"/>
    </row>
    <row r="117" spans="1:17" ht="16.5">
      <c r="A117" s="101"/>
      <c r="B117" s="49"/>
      <c r="C117" s="101"/>
      <c r="D117" s="49"/>
      <c r="E117" s="101"/>
      <c r="F117" s="49"/>
      <c r="G117" s="105">
        <v>9995</v>
      </c>
      <c r="H117" s="111">
        <v>2</v>
      </c>
      <c r="I117" s="47">
        <v>3</v>
      </c>
      <c r="J117" s="111">
        <v>9</v>
      </c>
      <c r="K117" s="111">
        <v>6</v>
      </c>
      <c r="L117" s="111">
        <v>0</v>
      </c>
      <c r="M117" s="111">
        <v>1</v>
      </c>
      <c r="N117" s="47" t="s">
        <v>67</v>
      </c>
      <c r="O117" s="119"/>
      <c r="P117" s="119">
        <f>172+100.01+944+10030</f>
        <v>11246.01</v>
      </c>
      <c r="Q117" s="119">
        <f>172+100.01+944+10030</f>
        <v>11246.01</v>
      </c>
    </row>
    <row r="118" spans="1:17" ht="16.5">
      <c r="A118" s="101"/>
      <c r="B118" s="49"/>
      <c r="C118" s="101"/>
      <c r="D118" s="49"/>
      <c r="E118" s="101"/>
      <c r="F118" s="49"/>
      <c r="G118" s="105"/>
      <c r="H118" s="111"/>
      <c r="I118" s="47"/>
      <c r="J118" s="111"/>
      <c r="K118" s="111"/>
      <c r="L118" s="111"/>
      <c r="M118" s="111"/>
      <c r="N118" s="47"/>
      <c r="O118" s="119"/>
      <c r="P118" s="119"/>
      <c r="Q118" s="119"/>
    </row>
    <row r="119" spans="1:17" ht="16.5">
      <c r="A119" s="101"/>
      <c r="B119" s="49"/>
      <c r="C119" s="101"/>
      <c r="D119" s="49"/>
      <c r="E119" s="101"/>
      <c r="F119" s="49"/>
      <c r="G119" s="105"/>
      <c r="H119" s="110">
        <v>2</v>
      </c>
      <c r="I119" s="46">
        <v>4</v>
      </c>
      <c r="J119" s="110"/>
      <c r="K119" s="110"/>
      <c r="L119" s="110"/>
      <c r="M119" s="110"/>
      <c r="N119" s="46" t="s">
        <v>5</v>
      </c>
      <c r="O119" s="119">
        <f>+P119-Q119</f>
        <v>0</v>
      </c>
      <c r="P119" s="118">
        <f>+P121</f>
        <v>1995963.94</v>
      </c>
      <c r="Q119" s="118">
        <f>+Q121</f>
        <v>1995963.94</v>
      </c>
    </row>
    <row r="120" spans="1:17" ht="16.5">
      <c r="A120" s="101"/>
      <c r="B120" s="49"/>
      <c r="C120" s="101"/>
      <c r="D120" s="49"/>
      <c r="E120" s="101"/>
      <c r="F120" s="49"/>
      <c r="G120" s="105"/>
      <c r="H120" s="111"/>
      <c r="I120" s="47"/>
      <c r="J120" s="111"/>
      <c r="K120" s="111"/>
      <c r="L120" s="111"/>
      <c r="M120" s="111"/>
      <c r="N120" s="47"/>
      <c r="O120" s="119"/>
      <c r="P120" s="119"/>
      <c r="Q120" s="119"/>
    </row>
    <row r="121" spans="1:17" ht="16.5">
      <c r="A121" s="101"/>
      <c r="B121" s="49"/>
      <c r="C121" s="101"/>
      <c r="D121" s="49"/>
      <c r="E121" s="101"/>
      <c r="F121" s="49"/>
      <c r="G121" s="105"/>
      <c r="H121" s="110">
        <v>2</v>
      </c>
      <c r="I121" s="46">
        <v>4</v>
      </c>
      <c r="J121" s="110">
        <v>1</v>
      </c>
      <c r="K121" s="110"/>
      <c r="L121" s="110"/>
      <c r="M121" s="110"/>
      <c r="N121" s="211" t="s">
        <v>5</v>
      </c>
      <c r="O121" s="119"/>
      <c r="P121" s="118">
        <f>+P122+P123</f>
        <v>1995963.94</v>
      </c>
      <c r="Q121" s="118">
        <f>+Q122+Q123</f>
        <v>1995963.94</v>
      </c>
    </row>
    <row r="122" spans="1:29" s="199" customFormat="1" ht="16.5">
      <c r="A122" s="201"/>
      <c r="B122" s="200"/>
      <c r="C122" s="201"/>
      <c r="D122" s="200"/>
      <c r="E122" s="201"/>
      <c r="F122" s="200"/>
      <c r="G122" s="205">
        <v>9995</v>
      </c>
      <c r="H122" s="202">
        <v>2</v>
      </c>
      <c r="I122" s="203">
        <v>4</v>
      </c>
      <c r="J122" s="202">
        <v>1</v>
      </c>
      <c r="K122" s="202">
        <v>6</v>
      </c>
      <c r="L122" s="202">
        <v>0</v>
      </c>
      <c r="M122" s="202">
        <v>1</v>
      </c>
      <c r="N122" s="203" t="s">
        <v>132</v>
      </c>
      <c r="O122" s="182"/>
      <c r="P122" s="182">
        <v>3000</v>
      </c>
      <c r="Q122" s="182">
        <v>3000</v>
      </c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</row>
    <row r="123" spans="1:29" s="199" customFormat="1" ht="16.5">
      <c r="A123" s="201"/>
      <c r="B123" s="200"/>
      <c r="C123" s="201"/>
      <c r="D123" s="200"/>
      <c r="E123" s="201"/>
      <c r="F123" s="200"/>
      <c r="G123" s="205">
        <v>9995</v>
      </c>
      <c r="H123" s="208">
        <v>2</v>
      </c>
      <c r="I123" s="206">
        <v>4</v>
      </c>
      <c r="J123" s="208">
        <v>4</v>
      </c>
      <c r="K123" s="208">
        <v>1</v>
      </c>
      <c r="L123" s="208">
        <v>0</v>
      </c>
      <c r="M123" s="208">
        <v>2</v>
      </c>
      <c r="N123" s="206" t="s">
        <v>133</v>
      </c>
      <c r="O123" s="182"/>
      <c r="P123" s="182">
        <v>1992963.94</v>
      </c>
      <c r="Q123" s="182">
        <v>1992963.94</v>
      </c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</row>
    <row r="124" spans="1:17" ht="16.5">
      <c r="A124" s="101"/>
      <c r="B124" s="49"/>
      <c r="C124" s="101"/>
      <c r="D124" s="49"/>
      <c r="E124" s="101"/>
      <c r="F124" s="49"/>
      <c r="G124" s="105"/>
      <c r="H124" s="111"/>
      <c r="I124" s="47"/>
      <c r="J124" s="111"/>
      <c r="K124" s="111"/>
      <c r="L124" s="111"/>
      <c r="M124" s="111"/>
      <c r="N124" s="47"/>
      <c r="O124" s="119"/>
      <c r="P124" s="119"/>
      <c r="Q124" s="119"/>
    </row>
    <row r="125" spans="1:17" ht="16.5">
      <c r="A125" s="101">
        <v>11</v>
      </c>
      <c r="B125" s="43" t="s">
        <v>90</v>
      </c>
      <c r="C125" s="103" t="s">
        <v>90</v>
      </c>
      <c r="D125" s="159">
        <v>0.1</v>
      </c>
      <c r="E125" s="103" t="s">
        <v>89</v>
      </c>
      <c r="F125" s="43" t="s">
        <v>91</v>
      </c>
      <c r="G125" s="105"/>
      <c r="H125" s="110">
        <v>2</v>
      </c>
      <c r="I125" s="46">
        <v>6</v>
      </c>
      <c r="J125" s="110"/>
      <c r="K125" s="110"/>
      <c r="L125" s="110"/>
      <c r="M125" s="110"/>
      <c r="N125" s="46" t="s">
        <v>70</v>
      </c>
      <c r="O125" s="118">
        <f>+P125-Q125</f>
        <v>71288.52</v>
      </c>
      <c r="P125" s="118">
        <f>+P127</f>
        <v>71845.74</v>
      </c>
      <c r="Q125" s="118">
        <f>+Q127</f>
        <v>557.22</v>
      </c>
    </row>
    <row r="126" spans="1:17" ht="16.5">
      <c r="A126" s="101"/>
      <c r="B126" s="49"/>
      <c r="C126" s="101"/>
      <c r="D126" s="49"/>
      <c r="E126" s="101"/>
      <c r="F126" s="49"/>
      <c r="G126" s="105"/>
      <c r="H126" s="111"/>
      <c r="I126" s="47"/>
      <c r="J126" s="111"/>
      <c r="K126" s="111"/>
      <c r="L126" s="111"/>
      <c r="M126" s="111"/>
      <c r="N126" s="47"/>
      <c r="O126" s="119"/>
      <c r="P126" s="119"/>
      <c r="Q126" s="119"/>
    </row>
    <row r="127" spans="1:17" ht="16.5">
      <c r="A127" s="101"/>
      <c r="B127" s="49"/>
      <c r="C127" s="101"/>
      <c r="D127" s="49"/>
      <c r="E127" s="101"/>
      <c r="F127" s="49"/>
      <c r="G127" s="105"/>
      <c r="H127" s="110">
        <v>2</v>
      </c>
      <c r="I127" s="46">
        <v>6</v>
      </c>
      <c r="J127" s="110">
        <v>1</v>
      </c>
      <c r="K127" s="110"/>
      <c r="L127" s="110"/>
      <c r="M127" s="110"/>
      <c r="N127" s="46" t="s">
        <v>68</v>
      </c>
      <c r="O127" s="119"/>
      <c r="P127" s="118">
        <f>+P128+P129</f>
        <v>71845.74</v>
      </c>
      <c r="Q127" s="118">
        <f>+Q129</f>
        <v>557.22</v>
      </c>
    </row>
    <row r="128" spans="1:17" ht="16.5">
      <c r="A128" s="101"/>
      <c r="B128" s="49"/>
      <c r="C128" s="101"/>
      <c r="D128" s="49"/>
      <c r="E128" s="101"/>
      <c r="F128" s="49"/>
      <c r="G128" s="105">
        <v>9995</v>
      </c>
      <c r="H128" s="111">
        <v>2</v>
      </c>
      <c r="I128" s="47">
        <v>6</v>
      </c>
      <c r="J128" s="111">
        <v>1</v>
      </c>
      <c r="K128" s="111">
        <v>1</v>
      </c>
      <c r="L128" s="111">
        <v>0</v>
      </c>
      <c r="M128" s="111">
        <v>1</v>
      </c>
      <c r="N128" s="47" t="s">
        <v>88</v>
      </c>
      <c r="O128" s="182"/>
      <c r="P128" s="182">
        <f>71288.52</f>
        <v>71288.52</v>
      </c>
      <c r="Q128" s="119"/>
    </row>
    <row r="129" spans="1:17" ht="16.5">
      <c r="A129" s="101"/>
      <c r="B129" s="49"/>
      <c r="C129" s="101"/>
      <c r="D129" s="49"/>
      <c r="E129" s="101"/>
      <c r="F129" s="49"/>
      <c r="G129" s="105">
        <v>9995</v>
      </c>
      <c r="H129" s="111">
        <v>2</v>
      </c>
      <c r="I129" s="47">
        <v>6</v>
      </c>
      <c r="J129" s="111">
        <v>1</v>
      </c>
      <c r="K129" s="111">
        <v>3</v>
      </c>
      <c r="L129" s="111">
        <v>0</v>
      </c>
      <c r="M129" s="111">
        <v>1</v>
      </c>
      <c r="N129" s="47" t="s">
        <v>75</v>
      </c>
      <c r="O129" s="119"/>
      <c r="P129" s="119">
        <v>557.22</v>
      </c>
      <c r="Q129" s="119">
        <v>557.22</v>
      </c>
    </row>
    <row r="130" spans="1:17" ht="17.25" thickBot="1">
      <c r="A130" s="108"/>
      <c r="B130" s="109"/>
      <c r="C130" s="108"/>
      <c r="D130" s="109"/>
      <c r="E130" s="108"/>
      <c r="F130" s="109"/>
      <c r="G130" s="106"/>
      <c r="H130" s="112"/>
      <c r="I130" s="48"/>
      <c r="J130" s="112"/>
      <c r="K130" s="112"/>
      <c r="L130" s="112"/>
      <c r="M130" s="112"/>
      <c r="N130" s="48"/>
      <c r="O130" s="120"/>
      <c r="P130" s="120"/>
      <c r="Q130" s="120"/>
    </row>
    <row r="131" spans="1:17" ht="17.25" thickBot="1">
      <c r="A131" s="267" t="s">
        <v>26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9"/>
      <c r="M131" s="52"/>
      <c r="N131" s="52"/>
      <c r="O131" s="53">
        <f>+O16+O34+O67+O125</f>
        <v>1509146.6599999997</v>
      </c>
      <c r="P131" s="54">
        <f>+P125+P119+P67+P34+P16</f>
        <v>6476534.809999999</v>
      </c>
      <c r="Q131" s="55">
        <f>+Q125+Q119+Q67+Q34+Q16</f>
        <v>4967388.15</v>
      </c>
    </row>
    <row r="132" spans="1:17" ht="17.25" thickTop="1">
      <c r="A132" s="49"/>
      <c r="B132" s="49"/>
      <c r="C132" s="49"/>
      <c r="D132" s="49"/>
      <c r="E132" s="49"/>
      <c r="F132" s="49"/>
      <c r="G132" s="49"/>
      <c r="H132" s="43"/>
      <c r="I132" s="43"/>
      <c r="J132" s="43"/>
      <c r="K132" s="43"/>
      <c r="L132" s="43"/>
      <c r="M132" s="43"/>
      <c r="N132" s="43"/>
      <c r="O132" s="94"/>
      <c r="P132" s="174"/>
      <c r="Q132" s="174"/>
    </row>
    <row r="133" spans="1:17" ht="16.5">
      <c r="A133" s="49"/>
      <c r="B133" s="49"/>
      <c r="C133" s="49"/>
      <c r="D133" s="49"/>
      <c r="E133" s="49"/>
      <c r="F133" s="49"/>
      <c r="G133" s="49"/>
      <c r="H133" s="43"/>
      <c r="I133" s="43"/>
      <c r="J133" s="43"/>
      <c r="K133" s="43"/>
      <c r="L133" s="43"/>
      <c r="M133" s="43"/>
      <c r="N133" s="43"/>
      <c r="O133" s="43"/>
      <c r="P133" s="50"/>
      <c r="Q133" s="56"/>
    </row>
    <row r="134" spans="1:17" ht="16.5">
      <c r="A134" s="49"/>
      <c r="B134" s="49"/>
      <c r="C134" s="49"/>
      <c r="D134" s="49"/>
      <c r="E134" s="49"/>
      <c r="F134" s="49"/>
      <c r="G134" s="49"/>
      <c r="H134" s="43"/>
      <c r="I134" s="43"/>
      <c r="J134" s="43"/>
      <c r="K134" s="43"/>
      <c r="L134" s="43"/>
      <c r="M134" s="43"/>
      <c r="N134" s="43"/>
      <c r="O134" s="43"/>
      <c r="P134" s="50"/>
      <c r="Q134" s="56"/>
    </row>
    <row r="135" spans="1:17" ht="16.5">
      <c r="A135" s="57"/>
      <c r="B135" s="57"/>
      <c r="C135" s="57"/>
      <c r="D135" s="57"/>
      <c r="E135" s="57"/>
      <c r="F135" s="57"/>
      <c r="G135" s="57"/>
      <c r="H135" s="58"/>
      <c r="I135" s="43"/>
      <c r="J135" s="43"/>
      <c r="K135" s="43"/>
      <c r="L135" s="43"/>
      <c r="M135" s="43"/>
      <c r="N135" s="58"/>
      <c r="O135" s="58"/>
      <c r="P135" s="59"/>
      <c r="Q135" s="60"/>
    </row>
    <row r="136" spans="1:17" ht="16.5">
      <c r="A136" s="257" t="s">
        <v>84</v>
      </c>
      <c r="B136" s="257"/>
      <c r="C136" s="257"/>
      <c r="D136" s="257"/>
      <c r="E136" s="257"/>
      <c r="F136" s="257"/>
      <c r="G136" s="257"/>
      <c r="H136" s="257"/>
      <c r="I136" s="257"/>
      <c r="J136" s="43"/>
      <c r="K136" s="43"/>
      <c r="L136" s="43"/>
      <c r="M136" s="43"/>
      <c r="N136" s="42" t="s">
        <v>85</v>
      </c>
      <c r="O136" s="219" t="s">
        <v>30</v>
      </c>
      <c r="P136" s="219"/>
      <c r="Q136" s="219"/>
    </row>
    <row r="137" spans="1:17" ht="16.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62"/>
      <c r="P137" s="63"/>
      <c r="Q137" s="63"/>
    </row>
    <row r="138" spans="1:17" ht="16.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62"/>
      <c r="P138" s="63"/>
      <c r="Q138" s="63"/>
    </row>
    <row r="139" spans="1:17" ht="16.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62"/>
      <c r="P139" s="63"/>
      <c r="Q139" s="63"/>
    </row>
    <row r="140" spans="1:17" ht="16.5">
      <c r="A140" s="219"/>
      <c r="B140" s="219"/>
      <c r="C140" s="219"/>
      <c r="D140" s="219"/>
      <c r="E140" s="219"/>
      <c r="F140" s="64"/>
      <c r="G140" s="64"/>
      <c r="H140" s="64"/>
      <c r="I140" s="65"/>
      <c r="J140" s="65"/>
      <c r="K140" s="65"/>
      <c r="L140" s="65"/>
      <c r="M140" s="65"/>
      <c r="N140" s="65"/>
      <c r="O140" s="62"/>
      <c r="P140" s="63"/>
      <c r="Q140" s="63"/>
    </row>
    <row r="141" spans="1:17" ht="16.5">
      <c r="A141" s="67"/>
      <c r="B141" s="67"/>
      <c r="C141" s="67"/>
      <c r="D141" s="67"/>
      <c r="E141" s="67"/>
      <c r="F141" s="68"/>
      <c r="G141" s="68"/>
      <c r="H141" s="68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1:17" ht="16.5">
      <c r="A142" s="67"/>
      <c r="B142" s="67"/>
      <c r="C142" s="67"/>
      <c r="D142" s="67"/>
      <c r="E142" s="67"/>
      <c r="F142" s="68"/>
      <c r="G142" s="68"/>
      <c r="H142" s="68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1:17" ht="16.5">
      <c r="A143" s="67"/>
      <c r="B143" s="67"/>
      <c r="C143" s="67"/>
      <c r="D143" s="67"/>
      <c r="E143" s="67"/>
      <c r="F143" s="68"/>
      <c r="G143" s="68"/>
      <c r="H143" s="68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1:17" ht="16.5">
      <c r="A144" s="67"/>
      <c r="B144" s="67"/>
      <c r="C144" s="67"/>
      <c r="D144" s="67"/>
      <c r="E144" s="67"/>
      <c r="F144" s="68"/>
      <c r="G144" s="68"/>
      <c r="H144" s="68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1:17" ht="16.5">
      <c r="A145" s="67"/>
      <c r="B145" s="67"/>
      <c r="C145" s="67"/>
      <c r="D145" s="67"/>
      <c r="E145" s="67"/>
      <c r="F145" s="68"/>
      <c r="G145" s="68"/>
      <c r="H145" s="68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1:17" ht="16.5">
      <c r="A146" s="67"/>
      <c r="B146" s="67"/>
      <c r="C146" s="67"/>
      <c r="D146" s="67"/>
      <c r="E146" s="67"/>
      <c r="F146" s="68"/>
      <c r="G146" s="68"/>
      <c r="H146" s="68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1:17" ht="16.5">
      <c r="A147" s="67"/>
      <c r="B147" s="67"/>
      <c r="C147" s="67"/>
      <c r="D147" s="67"/>
      <c r="E147" s="67"/>
      <c r="F147" s="68"/>
      <c r="G147" s="68"/>
      <c r="H147" s="68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1:17" ht="16.5">
      <c r="A148" s="67"/>
      <c r="B148" s="67"/>
      <c r="C148" s="67"/>
      <c r="D148" s="67"/>
      <c r="E148" s="67"/>
      <c r="F148" s="68"/>
      <c r="G148" s="68"/>
      <c r="H148" s="68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1:17" ht="17.25" thickBot="1">
      <c r="A149" s="45"/>
      <c r="B149" s="45"/>
      <c r="C149" s="45"/>
      <c r="D149" s="45"/>
      <c r="E149" s="45"/>
      <c r="F149" s="45"/>
      <c r="G149" s="45"/>
      <c r="H149" s="69"/>
      <c r="I149" s="69"/>
      <c r="J149" s="69"/>
      <c r="K149" s="69"/>
      <c r="L149" s="69"/>
      <c r="M149" s="69"/>
      <c r="N149" s="69"/>
      <c r="O149" s="69"/>
      <c r="P149" s="70"/>
      <c r="Q149" s="71"/>
    </row>
    <row r="150" spans="1:17" ht="15.75" thickBot="1">
      <c r="A150" s="229">
        <v>2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1"/>
    </row>
    <row r="151" spans="1:17" ht="15.75">
      <c r="A151" s="258" t="s">
        <v>6</v>
      </c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60"/>
    </row>
    <row r="152" spans="1:17" ht="1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180" t="s">
        <v>7</v>
      </c>
    </row>
    <row r="153" spans="1:17" ht="15.75">
      <c r="A153" s="14" t="s">
        <v>8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5"/>
      <c r="P153" s="176" t="s">
        <v>0</v>
      </c>
      <c r="Q153" s="177"/>
    </row>
    <row r="154" spans="1:17" ht="15.75">
      <c r="A154" s="14" t="s">
        <v>1</v>
      </c>
      <c r="B154" s="11"/>
      <c r="C154" s="11">
        <v>5120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7"/>
      <c r="P154" s="18" t="s">
        <v>2</v>
      </c>
      <c r="Q154" s="19"/>
    </row>
    <row r="155" spans="1:17" ht="15.75">
      <c r="A155" s="14" t="s">
        <v>28</v>
      </c>
      <c r="B155" s="17"/>
      <c r="C155" s="11" t="s">
        <v>112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7"/>
      <c r="P155" s="18" t="s">
        <v>3</v>
      </c>
      <c r="Q155" s="19"/>
    </row>
    <row r="156" spans="1:17" ht="15.75">
      <c r="A156" s="14" t="s">
        <v>29</v>
      </c>
      <c r="B156" s="17">
        <v>2014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7"/>
      <c r="P156" s="20" t="s">
        <v>4</v>
      </c>
      <c r="Q156" s="21"/>
    </row>
    <row r="157" spans="1:17" ht="15.75" thickBot="1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66"/>
    </row>
    <row r="158" spans="1:17" ht="15.75">
      <c r="A158" s="235" t="s">
        <v>9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6"/>
      <c r="N158" s="26"/>
      <c r="O158" s="238" t="s">
        <v>10</v>
      </c>
      <c r="P158" s="236"/>
      <c r="Q158" s="239"/>
    </row>
    <row r="159" spans="1:17" ht="15.75">
      <c r="A159" s="3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4"/>
      <c r="P159" s="11"/>
      <c r="Q159" s="166"/>
    </row>
    <row r="160" spans="1:17" ht="15.75">
      <c r="A160" s="245">
        <v>2</v>
      </c>
      <c r="B160" s="246"/>
      <c r="C160" s="246"/>
      <c r="D160" s="246"/>
      <c r="E160" s="246"/>
      <c r="F160" s="246"/>
      <c r="G160" s="247"/>
      <c r="H160" s="28" t="s">
        <v>11</v>
      </c>
      <c r="I160" s="29"/>
      <c r="J160" s="29"/>
      <c r="K160" s="29"/>
      <c r="L160" s="29"/>
      <c r="M160" s="29"/>
      <c r="N160" s="29"/>
      <c r="O160" s="30" t="s">
        <v>12</v>
      </c>
      <c r="P160" s="30" t="s">
        <v>13</v>
      </c>
      <c r="Q160" s="39" t="s">
        <v>14</v>
      </c>
    </row>
    <row r="161" spans="1:17" ht="1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4"/>
      <c r="P161" s="37"/>
      <c r="Q161" s="166"/>
    </row>
    <row r="162" spans="1:17" ht="15.75">
      <c r="A162" s="248" t="s">
        <v>15</v>
      </c>
      <c r="B162" s="31" t="s">
        <v>16</v>
      </c>
      <c r="C162" s="250" t="s">
        <v>17</v>
      </c>
      <c r="D162" s="31" t="s">
        <v>18</v>
      </c>
      <c r="E162" s="31" t="s">
        <v>19</v>
      </c>
      <c r="F162" s="250" t="s">
        <v>20</v>
      </c>
      <c r="G162" s="250" t="s">
        <v>21</v>
      </c>
      <c r="H162" s="250" t="s">
        <v>31</v>
      </c>
      <c r="I162" s="250" t="s">
        <v>32</v>
      </c>
      <c r="J162" s="31"/>
      <c r="K162" s="31" t="s">
        <v>16</v>
      </c>
      <c r="L162" s="31"/>
      <c r="M162" s="31"/>
      <c r="N162" s="31"/>
      <c r="O162" s="240">
        <v>3</v>
      </c>
      <c r="P162" s="240">
        <v>4</v>
      </c>
      <c r="Q162" s="242">
        <v>5</v>
      </c>
    </row>
    <row r="163" spans="1:17" ht="16.5" thickBot="1">
      <c r="A163" s="224"/>
      <c r="B163" s="40" t="s">
        <v>15</v>
      </c>
      <c r="C163" s="226"/>
      <c r="D163" s="40" t="s">
        <v>24</v>
      </c>
      <c r="E163" s="40" t="s">
        <v>25</v>
      </c>
      <c r="F163" s="226"/>
      <c r="G163" s="226"/>
      <c r="H163" s="226"/>
      <c r="I163" s="226"/>
      <c r="J163" s="40" t="s">
        <v>33</v>
      </c>
      <c r="K163" s="40" t="s">
        <v>33</v>
      </c>
      <c r="L163" s="40" t="s">
        <v>34</v>
      </c>
      <c r="M163" s="40" t="s">
        <v>34</v>
      </c>
      <c r="N163" s="40" t="s">
        <v>60</v>
      </c>
      <c r="O163" s="213"/>
      <c r="P163" s="213"/>
      <c r="Q163" s="215"/>
    </row>
    <row r="164" spans="1:17" ht="16.5">
      <c r="A164" s="125"/>
      <c r="B164" s="128"/>
      <c r="C164" s="89"/>
      <c r="D164" s="128"/>
      <c r="E164" s="89"/>
      <c r="F164" s="128"/>
      <c r="G164" s="89"/>
      <c r="H164" s="128"/>
      <c r="I164" s="89"/>
      <c r="J164" s="128"/>
      <c r="K164" s="89"/>
      <c r="L164" s="128"/>
      <c r="M164" s="89"/>
      <c r="N164" s="128"/>
      <c r="O164" s="133"/>
      <c r="P164" s="136"/>
      <c r="Q164" s="136"/>
    </row>
    <row r="165" spans="1:17" ht="16.5">
      <c r="A165" s="126"/>
      <c r="B165" s="129"/>
      <c r="C165" s="42"/>
      <c r="D165" s="129"/>
      <c r="E165" s="42"/>
      <c r="F165" s="129"/>
      <c r="G165" s="42"/>
      <c r="H165" s="129">
        <v>2</v>
      </c>
      <c r="I165" s="42">
        <v>1</v>
      </c>
      <c r="J165" s="129"/>
      <c r="K165" s="42"/>
      <c r="L165" s="129"/>
      <c r="M165" s="42"/>
      <c r="N165" s="110" t="s">
        <v>35</v>
      </c>
      <c r="O165" s="95">
        <f>+P165-Q165</f>
        <v>0</v>
      </c>
      <c r="P165" s="138">
        <f>+P167</f>
        <v>1106000</v>
      </c>
      <c r="Q165" s="138">
        <f>+Q167</f>
        <v>1106000</v>
      </c>
    </row>
    <row r="166" spans="1:17" ht="16.5">
      <c r="A166" s="126"/>
      <c r="B166" s="129"/>
      <c r="C166" s="42"/>
      <c r="D166" s="129"/>
      <c r="E166" s="42"/>
      <c r="F166" s="129"/>
      <c r="G166" s="42"/>
      <c r="H166" s="129"/>
      <c r="I166" s="42"/>
      <c r="J166" s="129"/>
      <c r="K166" s="42"/>
      <c r="L166" s="129"/>
      <c r="M166" s="42"/>
      <c r="N166" s="110"/>
      <c r="O166" s="76"/>
      <c r="P166" s="137"/>
      <c r="Q166" s="137"/>
    </row>
    <row r="167" spans="1:17" ht="16.5">
      <c r="A167" s="126"/>
      <c r="B167" s="129"/>
      <c r="C167" s="42"/>
      <c r="D167" s="129"/>
      <c r="E167" s="42"/>
      <c r="F167" s="129"/>
      <c r="G167" s="42"/>
      <c r="H167" s="129">
        <v>2</v>
      </c>
      <c r="I167" s="42">
        <v>1</v>
      </c>
      <c r="J167" s="129">
        <v>1</v>
      </c>
      <c r="K167" s="42"/>
      <c r="L167" s="129"/>
      <c r="M167" s="42"/>
      <c r="N167" s="110" t="s">
        <v>36</v>
      </c>
      <c r="O167" s="76"/>
      <c r="P167" s="138">
        <f>+P168</f>
        <v>1106000</v>
      </c>
      <c r="Q167" s="138">
        <f>+Q168</f>
        <v>1106000</v>
      </c>
    </row>
    <row r="168" spans="1:17" ht="16.5">
      <c r="A168" s="126"/>
      <c r="B168" s="129"/>
      <c r="C168" s="42"/>
      <c r="D168" s="129"/>
      <c r="E168" s="42"/>
      <c r="F168" s="129"/>
      <c r="G168" s="49">
        <v>100</v>
      </c>
      <c r="H168" s="101">
        <v>2</v>
      </c>
      <c r="I168" s="49">
        <v>1</v>
      </c>
      <c r="J168" s="101">
        <v>1</v>
      </c>
      <c r="K168" s="49">
        <v>1</v>
      </c>
      <c r="L168" s="101">
        <v>0</v>
      </c>
      <c r="M168" s="49">
        <v>1</v>
      </c>
      <c r="N168" s="169" t="s">
        <v>124</v>
      </c>
      <c r="O168" s="76"/>
      <c r="P168" s="139">
        <f>274000+832000</f>
        <v>1106000</v>
      </c>
      <c r="Q168" s="139">
        <f>274000+832000</f>
        <v>1106000</v>
      </c>
    </row>
    <row r="169" spans="1:17" ht="16.5">
      <c r="A169" s="126"/>
      <c r="B169" s="129"/>
      <c r="C169" s="42"/>
      <c r="D169" s="129"/>
      <c r="E169" s="42"/>
      <c r="F169" s="129"/>
      <c r="G169" s="42"/>
      <c r="H169" s="129"/>
      <c r="I169" s="42"/>
      <c r="J169" s="129"/>
      <c r="K169" s="42"/>
      <c r="L169" s="129"/>
      <c r="M169" s="42"/>
      <c r="N169" s="129"/>
      <c r="O169" s="76"/>
      <c r="P169" s="137"/>
      <c r="Q169" s="137"/>
    </row>
    <row r="170" spans="1:17" ht="16.5">
      <c r="A170" s="105">
        <v>11</v>
      </c>
      <c r="B170" s="103" t="s">
        <v>90</v>
      </c>
      <c r="C170" s="43" t="s">
        <v>90</v>
      </c>
      <c r="D170" s="160">
        <v>0.2</v>
      </c>
      <c r="E170" s="43" t="s">
        <v>89</v>
      </c>
      <c r="F170" s="103" t="s">
        <v>91</v>
      </c>
      <c r="G170" s="42"/>
      <c r="H170" s="110">
        <v>2</v>
      </c>
      <c r="I170" s="46">
        <v>2</v>
      </c>
      <c r="J170" s="110"/>
      <c r="K170" s="46"/>
      <c r="L170" s="110"/>
      <c r="M170" s="46"/>
      <c r="N170" s="146" t="s">
        <v>42</v>
      </c>
      <c r="O170" s="56">
        <f>+P170-Q170</f>
        <v>0</v>
      </c>
      <c r="P170" s="118">
        <f>+P172</f>
        <v>200</v>
      </c>
      <c r="Q170" s="118">
        <f>+Q172</f>
        <v>200</v>
      </c>
    </row>
    <row r="171" spans="1:17" ht="16.5">
      <c r="A171" s="126"/>
      <c r="B171" s="129"/>
      <c r="C171" s="42"/>
      <c r="D171" s="129"/>
      <c r="E171" s="42"/>
      <c r="F171" s="101"/>
      <c r="G171" s="49"/>
      <c r="H171" s="110"/>
      <c r="I171" s="46"/>
      <c r="J171" s="110"/>
      <c r="K171" s="46"/>
      <c r="L171" s="110"/>
      <c r="M171" s="46"/>
      <c r="N171" s="110"/>
      <c r="O171" s="76"/>
      <c r="P171" s="137"/>
      <c r="Q171" s="137"/>
    </row>
    <row r="172" spans="1:17" ht="16.5">
      <c r="A172" s="126"/>
      <c r="B172" s="103" t="s">
        <v>90</v>
      </c>
      <c r="C172" s="43" t="s">
        <v>90</v>
      </c>
      <c r="D172" s="129"/>
      <c r="E172" s="43" t="s">
        <v>89</v>
      </c>
      <c r="F172" s="103" t="s">
        <v>91</v>
      </c>
      <c r="G172" s="49"/>
      <c r="H172" s="110">
        <v>2</v>
      </c>
      <c r="I172" s="46">
        <v>2</v>
      </c>
      <c r="J172" s="110">
        <v>4</v>
      </c>
      <c r="K172" s="46"/>
      <c r="L172" s="110"/>
      <c r="M172" s="46"/>
      <c r="N172" s="146" t="s">
        <v>47</v>
      </c>
      <c r="O172" s="134"/>
      <c r="P172" s="138">
        <f>+P173</f>
        <v>200</v>
      </c>
      <c r="Q172" s="138">
        <f>+Q173</f>
        <v>200</v>
      </c>
    </row>
    <row r="173" spans="1:17" ht="16.5">
      <c r="A173" s="126"/>
      <c r="B173" s="103"/>
      <c r="C173" s="43"/>
      <c r="D173" s="129"/>
      <c r="E173" s="43"/>
      <c r="F173" s="103"/>
      <c r="G173" s="49">
        <v>9995</v>
      </c>
      <c r="H173" s="111">
        <v>2</v>
      </c>
      <c r="I173" s="47">
        <v>2</v>
      </c>
      <c r="J173" s="111">
        <v>4</v>
      </c>
      <c r="K173" s="47">
        <v>1</v>
      </c>
      <c r="L173" s="111">
        <v>0</v>
      </c>
      <c r="M173" s="47">
        <v>1</v>
      </c>
      <c r="N173" s="111" t="s">
        <v>121</v>
      </c>
      <c r="O173" s="134"/>
      <c r="P173" s="139">
        <v>200</v>
      </c>
      <c r="Q173" s="139">
        <v>200</v>
      </c>
    </row>
    <row r="174" spans="1:17" ht="16.5">
      <c r="A174" s="126"/>
      <c r="B174" s="129"/>
      <c r="C174" s="42"/>
      <c r="D174" s="129"/>
      <c r="E174" s="42"/>
      <c r="F174" s="101"/>
      <c r="G174" s="49"/>
      <c r="H174" s="111"/>
      <c r="I174" s="47"/>
      <c r="J174" s="111"/>
      <c r="K174" s="47"/>
      <c r="L174" s="111"/>
      <c r="M174" s="47"/>
      <c r="N174" s="111"/>
      <c r="O174" s="134"/>
      <c r="P174" s="139"/>
      <c r="Q174" s="139"/>
    </row>
    <row r="175" spans="1:17" ht="16.5">
      <c r="A175" s="126"/>
      <c r="B175" s="129"/>
      <c r="C175" s="42"/>
      <c r="D175" s="129"/>
      <c r="E175" s="42"/>
      <c r="F175" s="101"/>
      <c r="G175" s="49"/>
      <c r="H175" s="110">
        <v>2</v>
      </c>
      <c r="I175" s="46">
        <v>3</v>
      </c>
      <c r="J175" s="110"/>
      <c r="K175" s="46"/>
      <c r="L175" s="110"/>
      <c r="M175" s="46"/>
      <c r="N175" s="110" t="s">
        <v>107</v>
      </c>
      <c r="O175" s="95">
        <f>+P175-Q175</f>
        <v>10310.079999999987</v>
      </c>
      <c r="P175" s="138">
        <f>+P177</f>
        <v>175240.99</v>
      </c>
      <c r="Q175" s="138">
        <f>+Q177</f>
        <v>164930.91</v>
      </c>
    </row>
    <row r="176" spans="1:17" ht="16.5">
      <c r="A176" s="126"/>
      <c r="B176" s="129"/>
      <c r="C176" s="42"/>
      <c r="D176" s="129"/>
      <c r="E176" s="42"/>
      <c r="F176" s="101"/>
      <c r="G176" s="49"/>
      <c r="H176" s="111"/>
      <c r="I176" s="47"/>
      <c r="J176" s="111"/>
      <c r="K176" s="47"/>
      <c r="L176" s="111"/>
      <c r="M176" s="47"/>
      <c r="N176" s="111"/>
      <c r="O176" s="134"/>
      <c r="P176" s="139"/>
      <c r="Q176" s="139"/>
    </row>
    <row r="177" spans="1:17" ht="16.5">
      <c r="A177" s="126"/>
      <c r="B177" s="129"/>
      <c r="C177" s="42"/>
      <c r="D177" s="129"/>
      <c r="E177" s="42"/>
      <c r="F177" s="101"/>
      <c r="G177" s="49"/>
      <c r="H177" s="110">
        <v>2</v>
      </c>
      <c r="I177" s="46">
        <v>3</v>
      </c>
      <c r="J177" s="110">
        <v>7</v>
      </c>
      <c r="K177" s="46"/>
      <c r="L177" s="110"/>
      <c r="M177" s="46"/>
      <c r="N177" s="172" t="s">
        <v>128</v>
      </c>
      <c r="O177" s="134"/>
      <c r="P177" s="138">
        <f>+P178+P179+P180</f>
        <v>175240.99</v>
      </c>
      <c r="Q177" s="138">
        <f>+Q178+Q179+Q180</f>
        <v>164930.91</v>
      </c>
    </row>
    <row r="178" spans="1:17" ht="16.5">
      <c r="A178" s="126"/>
      <c r="B178" s="129"/>
      <c r="C178" s="42"/>
      <c r="D178" s="129"/>
      <c r="E178" s="42"/>
      <c r="F178" s="101"/>
      <c r="G178" s="49">
        <v>9995</v>
      </c>
      <c r="H178" s="111">
        <v>2</v>
      </c>
      <c r="I178" s="47">
        <v>3</v>
      </c>
      <c r="J178" s="111">
        <v>7</v>
      </c>
      <c r="K178" s="47">
        <v>1</v>
      </c>
      <c r="L178" s="111">
        <v>0</v>
      </c>
      <c r="M178" s="47">
        <v>4</v>
      </c>
      <c r="N178" s="111" t="s">
        <v>106</v>
      </c>
      <c r="O178" s="134"/>
      <c r="P178" s="139">
        <v>2400</v>
      </c>
      <c r="Q178" s="139">
        <v>2400</v>
      </c>
    </row>
    <row r="179" spans="1:17" ht="16.5">
      <c r="A179" s="126"/>
      <c r="B179" s="129"/>
      <c r="C179" s="42"/>
      <c r="D179" s="129"/>
      <c r="E179" s="42"/>
      <c r="F179" s="101"/>
      <c r="G179" s="49">
        <v>9995</v>
      </c>
      <c r="H179" s="111">
        <v>2</v>
      </c>
      <c r="I179" s="47">
        <v>3</v>
      </c>
      <c r="J179" s="111">
        <v>7</v>
      </c>
      <c r="K179" s="47">
        <v>2</v>
      </c>
      <c r="L179" s="111">
        <v>0</v>
      </c>
      <c r="M179" s="47">
        <v>4</v>
      </c>
      <c r="N179" s="111" t="s">
        <v>92</v>
      </c>
      <c r="O179" s="189"/>
      <c r="P179" s="190">
        <f>26493.75+81688+2327.64+4731.55</f>
        <v>115240.94</v>
      </c>
      <c r="Q179" s="190">
        <f>25169.06+75030.25+4731.55</f>
        <v>104930.86</v>
      </c>
    </row>
    <row r="180" spans="1:17" ht="16.5">
      <c r="A180" s="126"/>
      <c r="B180" s="129"/>
      <c r="C180" s="42"/>
      <c r="D180" s="129"/>
      <c r="E180" s="42"/>
      <c r="F180" s="101"/>
      <c r="G180" s="49">
        <v>9995</v>
      </c>
      <c r="H180" s="111">
        <v>2</v>
      </c>
      <c r="I180" s="47">
        <v>3</v>
      </c>
      <c r="J180" s="111">
        <v>7</v>
      </c>
      <c r="K180" s="47">
        <v>2</v>
      </c>
      <c r="L180" s="111">
        <v>0</v>
      </c>
      <c r="M180" s="47">
        <v>5</v>
      </c>
      <c r="N180" s="111" t="s">
        <v>105</v>
      </c>
      <c r="O180" s="189"/>
      <c r="P180" s="190">
        <f>562+220.05+619.45+51467+4731.55</f>
        <v>57600.05</v>
      </c>
      <c r="Q180" s="190">
        <f>562+220.05+619.45+51467+4731.55</f>
        <v>57600.05</v>
      </c>
    </row>
    <row r="181" spans="1:17" ht="16.5">
      <c r="A181" s="126"/>
      <c r="B181" s="129"/>
      <c r="C181" s="42"/>
      <c r="D181" s="129"/>
      <c r="E181" s="42"/>
      <c r="F181" s="101"/>
      <c r="G181" s="49"/>
      <c r="H181" s="111"/>
      <c r="I181" s="47"/>
      <c r="J181" s="111"/>
      <c r="K181" s="47"/>
      <c r="L181" s="111"/>
      <c r="M181" s="47"/>
      <c r="N181" s="111"/>
      <c r="O181" s="134"/>
      <c r="P181" s="139"/>
      <c r="Q181" s="139"/>
    </row>
    <row r="182" spans="1:17" ht="16.5">
      <c r="A182" s="126"/>
      <c r="B182" s="129"/>
      <c r="C182" s="42"/>
      <c r="D182" s="129"/>
      <c r="E182" s="42"/>
      <c r="F182" s="101"/>
      <c r="G182" s="49"/>
      <c r="H182" s="110">
        <v>2</v>
      </c>
      <c r="I182" s="46">
        <v>6</v>
      </c>
      <c r="J182" s="111"/>
      <c r="K182" s="47"/>
      <c r="L182" s="111"/>
      <c r="M182" s="47"/>
      <c r="N182" s="110" t="s">
        <v>70</v>
      </c>
      <c r="O182" s="134">
        <f>+P182-Q182</f>
        <v>0</v>
      </c>
      <c r="P182" s="138">
        <f>+P184</f>
        <v>2090.83</v>
      </c>
      <c r="Q182" s="138">
        <f>+Q184</f>
        <v>2090.83</v>
      </c>
    </row>
    <row r="183" spans="1:17" ht="16.5">
      <c r="A183" s="126"/>
      <c r="B183" s="129"/>
      <c r="C183" s="42"/>
      <c r="D183" s="129"/>
      <c r="E183" s="42"/>
      <c r="F183" s="101"/>
      <c r="G183" s="49"/>
      <c r="H183" s="111"/>
      <c r="I183" s="47"/>
      <c r="J183" s="111"/>
      <c r="K183" s="47"/>
      <c r="L183" s="111"/>
      <c r="M183" s="47"/>
      <c r="N183" s="111"/>
      <c r="O183" s="134"/>
      <c r="P183" s="139"/>
      <c r="Q183" s="139"/>
    </row>
    <row r="184" spans="1:17" ht="16.5">
      <c r="A184" s="126"/>
      <c r="B184" s="129"/>
      <c r="C184" s="42"/>
      <c r="D184" s="129"/>
      <c r="E184" s="42"/>
      <c r="F184" s="101"/>
      <c r="G184" s="49"/>
      <c r="H184" s="110">
        <v>2</v>
      </c>
      <c r="I184" s="46">
        <v>6</v>
      </c>
      <c r="J184" s="110">
        <v>1</v>
      </c>
      <c r="K184" s="47"/>
      <c r="L184" s="111"/>
      <c r="M184" s="47"/>
      <c r="N184" s="146" t="s">
        <v>68</v>
      </c>
      <c r="O184" s="134"/>
      <c r="P184" s="138">
        <f>+P185</f>
        <v>2090.83</v>
      </c>
      <c r="Q184" s="138">
        <f>+Q185</f>
        <v>2090.83</v>
      </c>
    </row>
    <row r="185" spans="1:17" ht="16.5">
      <c r="A185" s="126"/>
      <c r="B185" s="129"/>
      <c r="C185" s="42"/>
      <c r="D185" s="129"/>
      <c r="E185" s="42"/>
      <c r="F185" s="101"/>
      <c r="G185" s="49">
        <v>9995</v>
      </c>
      <c r="H185" s="111">
        <v>2</v>
      </c>
      <c r="I185" s="47">
        <v>6</v>
      </c>
      <c r="J185" s="111">
        <v>1</v>
      </c>
      <c r="K185" s="47">
        <v>3</v>
      </c>
      <c r="L185" s="111">
        <v>0</v>
      </c>
      <c r="M185" s="47">
        <v>1</v>
      </c>
      <c r="N185" s="111" t="s">
        <v>129</v>
      </c>
      <c r="O185" s="134"/>
      <c r="P185" s="139">
        <v>2090.83</v>
      </c>
      <c r="Q185" s="139">
        <v>2090.83</v>
      </c>
    </row>
    <row r="186" spans="1:17" ht="17.25" thickBot="1">
      <c r="A186" s="127"/>
      <c r="B186" s="130"/>
      <c r="C186" s="131"/>
      <c r="D186" s="130"/>
      <c r="E186" s="131"/>
      <c r="F186" s="108"/>
      <c r="G186" s="109"/>
      <c r="H186" s="132"/>
      <c r="I186" s="124"/>
      <c r="J186" s="132"/>
      <c r="K186" s="124"/>
      <c r="L186" s="132"/>
      <c r="M186" s="124"/>
      <c r="N186" s="132"/>
      <c r="O186" s="135"/>
      <c r="P186" s="140"/>
      <c r="Q186" s="140"/>
    </row>
    <row r="187" spans="1:17" ht="17.25" thickBot="1">
      <c r="A187" s="254" t="s">
        <v>26</v>
      </c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6"/>
      <c r="M187" s="72"/>
      <c r="N187" s="72"/>
      <c r="O187" s="73">
        <f>+O175+O165</f>
        <v>10310.079999999987</v>
      </c>
      <c r="P187" s="74">
        <f>+P182+P175+P170+P165</f>
        <v>1283531.82</v>
      </c>
      <c r="Q187" s="75">
        <f>+Q182+Q175+Q170+Q165</f>
        <v>1273221.74</v>
      </c>
    </row>
    <row r="188" spans="1:17" ht="17.25" thickTop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95"/>
      <c r="P188" s="173"/>
      <c r="Q188" s="173"/>
    </row>
    <row r="189" spans="1:17" ht="16.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1:17" ht="16.5">
      <c r="A190" s="67"/>
      <c r="B190" s="67"/>
      <c r="C190" s="67"/>
      <c r="D190" s="67"/>
      <c r="E190" s="67"/>
      <c r="F190" s="68"/>
      <c r="G190" s="68"/>
      <c r="H190" s="68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1:17" ht="16.5">
      <c r="A191" s="77"/>
      <c r="B191" s="77"/>
      <c r="C191" s="77"/>
      <c r="D191" s="77"/>
      <c r="E191" s="77"/>
      <c r="F191" s="77"/>
      <c r="G191" s="77"/>
      <c r="H191" s="78"/>
      <c r="I191" s="69"/>
      <c r="J191" s="69"/>
      <c r="K191" s="69"/>
      <c r="L191" s="69"/>
      <c r="M191" s="69"/>
      <c r="N191" s="78"/>
      <c r="O191" s="78"/>
      <c r="P191" s="79"/>
      <c r="Q191" s="80"/>
    </row>
    <row r="192" spans="1:17" ht="16.5">
      <c r="A192" s="218" t="s">
        <v>84</v>
      </c>
      <c r="B192" s="218"/>
      <c r="C192" s="218"/>
      <c r="D192" s="218"/>
      <c r="E192" s="218"/>
      <c r="F192" s="218"/>
      <c r="G192" s="218"/>
      <c r="H192" s="218"/>
      <c r="I192" s="218"/>
      <c r="J192" s="69"/>
      <c r="K192" s="69"/>
      <c r="L192" s="69"/>
      <c r="M192" s="69"/>
      <c r="N192" s="81" t="s">
        <v>85</v>
      </c>
      <c r="O192" s="244" t="s">
        <v>30</v>
      </c>
      <c r="P192" s="244"/>
      <c r="Q192" s="244"/>
    </row>
    <row r="193" spans="1:17" ht="16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2"/>
      <c r="P193" s="83"/>
      <c r="Q193" s="83"/>
    </row>
    <row r="194" spans="1:17" ht="16.5">
      <c r="A194" s="67"/>
      <c r="B194" s="67"/>
      <c r="C194" s="67"/>
      <c r="D194" s="67"/>
      <c r="E194" s="67"/>
      <c r="F194" s="68"/>
      <c r="G194" s="68"/>
      <c r="H194" s="68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1:17" ht="16.5">
      <c r="A195" s="67"/>
      <c r="B195" s="67"/>
      <c r="C195" s="67"/>
      <c r="D195" s="67"/>
      <c r="E195" s="67"/>
      <c r="F195" s="68"/>
      <c r="G195" s="68"/>
      <c r="H195" s="68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1:17" ht="16.5">
      <c r="A196" s="67"/>
      <c r="B196" s="67"/>
      <c r="C196" s="67"/>
      <c r="D196" s="67"/>
      <c r="E196" s="67"/>
      <c r="F196" s="68"/>
      <c r="G196" s="68"/>
      <c r="H196" s="68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1:17" ht="16.5">
      <c r="A197" s="67"/>
      <c r="B197" s="67"/>
      <c r="C197" s="67"/>
      <c r="D197" s="67"/>
      <c r="E197" s="67"/>
      <c r="F197" s="68"/>
      <c r="G197" s="68"/>
      <c r="H197" s="68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1:17" ht="16.5">
      <c r="A198" s="67"/>
      <c r="B198" s="67"/>
      <c r="C198" s="67"/>
      <c r="D198" s="67"/>
      <c r="E198" s="67"/>
      <c r="F198" s="68"/>
      <c r="G198" s="68"/>
      <c r="H198" s="68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1:17" ht="17.25" thickBot="1">
      <c r="A199" s="67"/>
      <c r="B199" s="67"/>
      <c r="C199" s="67"/>
      <c r="D199" s="67"/>
      <c r="E199" s="67"/>
      <c r="F199" s="68"/>
      <c r="G199" s="68"/>
      <c r="H199" s="68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1:17" ht="15.75" thickBot="1">
      <c r="A200" s="229">
        <v>3</v>
      </c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1"/>
    </row>
    <row r="201" spans="1:17" ht="15.75">
      <c r="A201" s="232" t="s">
        <v>6</v>
      </c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4"/>
    </row>
    <row r="202" spans="1:17" ht="15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2"/>
      <c r="Q202" s="180" t="s">
        <v>7</v>
      </c>
    </row>
    <row r="203" spans="1:17" ht="15.75">
      <c r="A203" s="14" t="s">
        <v>8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5"/>
      <c r="P203" s="176" t="s">
        <v>0</v>
      </c>
      <c r="Q203" s="177"/>
    </row>
    <row r="204" spans="1:17" ht="15.75">
      <c r="A204" s="14" t="s">
        <v>1</v>
      </c>
      <c r="B204" s="11"/>
      <c r="C204" s="11">
        <v>5120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7"/>
      <c r="P204" s="18" t="s">
        <v>2</v>
      </c>
      <c r="Q204" s="19"/>
    </row>
    <row r="205" spans="1:17" ht="15.75">
      <c r="A205" s="14" t="s">
        <v>28</v>
      </c>
      <c r="B205" s="17"/>
      <c r="C205" s="11" t="s">
        <v>112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7"/>
      <c r="P205" s="18" t="s">
        <v>3</v>
      </c>
      <c r="Q205" s="19"/>
    </row>
    <row r="206" spans="1:17" ht="16.5" thickBot="1">
      <c r="A206" s="14" t="s">
        <v>29</v>
      </c>
      <c r="B206" s="17">
        <v>2014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7"/>
      <c r="P206" s="20" t="s">
        <v>4</v>
      </c>
      <c r="Q206" s="21"/>
    </row>
    <row r="207" spans="1:17" ht="15.75">
      <c r="A207" s="235" t="s">
        <v>9</v>
      </c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  <c r="L207" s="237"/>
      <c r="M207" s="26"/>
      <c r="N207" s="26"/>
      <c r="O207" s="238" t="s">
        <v>10</v>
      </c>
      <c r="P207" s="236"/>
      <c r="Q207" s="239"/>
    </row>
    <row r="208" spans="1:17" ht="15.75">
      <c r="A208" s="245">
        <v>2</v>
      </c>
      <c r="B208" s="246"/>
      <c r="C208" s="246"/>
      <c r="D208" s="246"/>
      <c r="E208" s="246"/>
      <c r="F208" s="246"/>
      <c r="G208" s="247"/>
      <c r="H208" s="28" t="s">
        <v>11</v>
      </c>
      <c r="I208" s="29"/>
      <c r="J208" s="29"/>
      <c r="K208" s="29"/>
      <c r="L208" s="38"/>
      <c r="M208" s="38"/>
      <c r="N208" s="38"/>
      <c r="O208" s="30" t="s">
        <v>12</v>
      </c>
      <c r="P208" s="30" t="s">
        <v>13</v>
      </c>
      <c r="Q208" s="39" t="s">
        <v>14</v>
      </c>
    </row>
    <row r="209" spans="1:17" ht="15.75">
      <c r="A209" s="248" t="s">
        <v>15</v>
      </c>
      <c r="B209" s="31" t="s">
        <v>16</v>
      </c>
      <c r="C209" s="250" t="s">
        <v>17</v>
      </c>
      <c r="D209" s="31" t="s">
        <v>18</v>
      </c>
      <c r="E209" s="31" t="s">
        <v>19</v>
      </c>
      <c r="F209" s="252" t="s">
        <v>20</v>
      </c>
      <c r="G209" s="250" t="s">
        <v>21</v>
      </c>
      <c r="H209" s="250" t="s">
        <v>22</v>
      </c>
      <c r="I209" s="250" t="s">
        <v>23</v>
      </c>
      <c r="J209" s="31"/>
      <c r="K209" s="31"/>
      <c r="L209" s="31" t="s">
        <v>16</v>
      </c>
      <c r="M209" s="31"/>
      <c r="N209" s="31"/>
      <c r="O209" s="240">
        <v>3</v>
      </c>
      <c r="P209" s="240">
        <v>4</v>
      </c>
      <c r="Q209" s="242">
        <v>5</v>
      </c>
    </row>
    <row r="210" spans="1:17" ht="16.5" thickBot="1">
      <c r="A210" s="249"/>
      <c r="B210" s="6" t="s">
        <v>15</v>
      </c>
      <c r="C210" s="251"/>
      <c r="D210" s="6" t="s">
        <v>24</v>
      </c>
      <c r="E210" s="6" t="s">
        <v>25</v>
      </c>
      <c r="F210" s="253"/>
      <c r="G210" s="251"/>
      <c r="H210" s="251"/>
      <c r="I210" s="251"/>
      <c r="J210" s="6"/>
      <c r="K210" s="6"/>
      <c r="L210" s="6" t="s">
        <v>23</v>
      </c>
      <c r="M210" s="6"/>
      <c r="N210" s="6"/>
      <c r="O210" s="241"/>
      <c r="P210" s="241"/>
      <c r="Q210" s="243"/>
    </row>
    <row r="211" spans="1:17" ht="16.5">
      <c r="A211" s="107"/>
      <c r="B211" s="107"/>
      <c r="C211" s="107"/>
      <c r="D211" s="44"/>
      <c r="E211" s="107"/>
      <c r="F211" s="44"/>
      <c r="G211" s="107"/>
      <c r="H211" s="107"/>
      <c r="I211" s="44"/>
      <c r="J211" s="107"/>
      <c r="K211" s="44"/>
      <c r="L211" s="104"/>
      <c r="M211" s="107"/>
      <c r="N211" s="44"/>
      <c r="O211" s="107"/>
      <c r="P211" s="44"/>
      <c r="Q211" s="107"/>
    </row>
    <row r="212" spans="1:17" ht="16.5">
      <c r="A212" s="103"/>
      <c r="B212" s="103"/>
      <c r="C212" s="103"/>
      <c r="D212" s="43"/>
      <c r="E212" s="103"/>
      <c r="F212" s="43"/>
      <c r="G212" s="103"/>
      <c r="H212" s="151">
        <v>2</v>
      </c>
      <c r="I212" s="152">
        <v>1</v>
      </c>
      <c r="J212" s="151"/>
      <c r="K212" s="152"/>
      <c r="L212" s="153"/>
      <c r="M212" s="151"/>
      <c r="N212" s="141" t="s">
        <v>35</v>
      </c>
      <c r="O212" s="155">
        <f>+P212-Q212</f>
        <v>7468.179999999993</v>
      </c>
      <c r="P212" s="154">
        <f>+P214+P217</f>
        <v>401594.26</v>
      </c>
      <c r="Q212" s="155">
        <f>+Q214+Q217</f>
        <v>394126.08</v>
      </c>
    </row>
    <row r="213" spans="1:17" ht="16.5">
      <c r="A213" s="103"/>
      <c r="B213" s="103"/>
      <c r="C213" s="103"/>
      <c r="D213" s="43"/>
      <c r="E213" s="103"/>
      <c r="F213" s="43"/>
      <c r="G213" s="103"/>
      <c r="H213" s="151"/>
      <c r="I213" s="152"/>
      <c r="J213" s="151"/>
      <c r="K213" s="152"/>
      <c r="L213" s="153"/>
      <c r="M213" s="151"/>
      <c r="N213" s="46"/>
      <c r="O213" s="155"/>
      <c r="P213" s="154"/>
      <c r="Q213" s="155"/>
    </row>
    <row r="214" spans="1:17" ht="16.5">
      <c r="A214" s="103"/>
      <c r="B214" s="103"/>
      <c r="C214" s="103"/>
      <c r="D214" s="43"/>
      <c r="E214" s="103"/>
      <c r="F214" s="43"/>
      <c r="G214" s="103"/>
      <c r="H214" s="151">
        <v>2</v>
      </c>
      <c r="I214" s="152">
        <v>1</v>
      </c>
      <c r="J214" s="151">
        <v>1</v>
      </c>
      <c r="K214" s="152"/>
      <c r="L214" s="153"/>
      <c r="M214" s="151"/>
      <c r="N214" s="110" t="s">
        <v>36</v>
      </c>
      <c r="O214" s="155"/>
      <c r="P214" s="154">
        <f>+P215</f>
        <v>328000</v>
      </c>
      <c r="Q214" s="155">
        <f>+Q215</f>
        <v>328000</v>
      </c>
    </row>
    <row r="215" spans="1:17" ht="16.5">
      <c r="A215" s="103"/>
      <c r="B215" s="103"/>
      <c r="C215" s="103"/>
      <c r="D215" s="43"/>
      <c r="E215" s="103"/>
      <c r="F215" s="43"/>
      <c r="G215" s="101">
        <v>9995</v>
      </c>
      <c r="H215" s="103">
        <v>2</v>
      </c>
      <c r="I215" s="43">
        <v>1</v>
      </c>
      <c r="J215" s="103">
        <v>1</v>
      </c>
      <c r="K215" s="43">
        <v>1</v>
      </c>
      <c r="L215" s="102">
        <v>0</v>
      </c>
      <c r="M215" s="103">
        <v>1</v>
      </c>
      <c r="N215" s="47" t="s">
        <v>124</v>
      </c>
      <c r="O215" s="155"/>
      <c r="P215" s="94">
        <v>328000</v>
      </c>
      <c r="Q215" s="170">
        <v>328000</v>
      </c>
    </row>
    <row r="216" spans="1:17" ht="16.5">
      <c r="A216" s="103"/>
      <c r="B216" s="103"/>
      <c r="C216" s="103"/>
      <c r="D216" s="43"/>
      <c r="E216" s="103"/>
      <c r="F216" s="43"/>
      <c r="G216" s="103"/>
      <c r="H216" s="103"/>
      <c r="I216" s="43"/>
      <c r="J216" s="103"/>
      <c r="K216" s="43"/>
      <c r="L216" s="102"/>
      <c r="M216" s="103"/>
      <c r="N216" s="43"/>
      <c r="O216" s="103"/>
      <c r="P216" s="43"/>
      <c r="Q216" s="103"/>
    </row>
    <row r="217" spans="1:17" ht="16.5">
      <c r="A217" s="103"/>
      <c r="B217" s="103"/>
      <c r="C217" s="103"/>
      <c r="D217" s="43"/>
      <c r="E217" s="103"/>
      <c r="F217" s="43"/>
      <c r="G217" s="103"/>
      <c r="H217" s="110">
        <v>2</v>
      </c>
      <c r="I217" s="46">
        <v>1</v>
      </c>
      <c r="J217" s="110">
        <v>2</v>
      </c>
      <c r="K217" s="46"/>
      <c r="L217" s="141"/>
      <c r="M217" s="110"/>
      <c r="N217" s="46" t="s">
        <v>38</v>
      </c>
      <c r="O217" s="151"/>
      <c r="P217" s="154">
        <f>+P218</f>
        <v>73594.26</v>
      </c>
      <c r="Q217" s="155">
        <f>+Q218</f>
        <v>66126.08</v>
      </c>
    </row>
    <row r="218" spans="1:18" ht="16.5">
      <c r="A218" s="103"/>
      <c r="B218" s="103"/>
      <c r="C218" s="103"/>
      <c r="D218" s="43"/>
      <c r="E218" s="103"/>
      <c r="F218" s="43"/>
      <c r="G218" s="101">
        <v>9995</v>
      </c>
      <c r="H218" s="111">
        <v>2</v>
      </c>
      <c r="I218" s="47">
        <v>1</v>
      </c>
      <c r="J218" s="111">
        <v>2</v>
      </c>
      <c r="K218" s="47">
        <v>2</v>
      </c>
      <c r="L218" s="111">
        <v>0</v>
      </c>
      <c r="M218" s="47">
        <v>6</v>
      </c>
      <c r="N218" s="142" t="s">
        <v>122</v>
      </c>
      <c r="O218" s="182"/>
      <c r="P218" s="185">
        <f>72583.26+1011</f>
        <v>73594.26</v>
      </c>
      <c r="Q218" s="119">
        <f>65115.08+1011</f>
        <v>66126.08</v>
      </c>
      <c r="R218" s="99"/>
    </row>
    <row r="219" spans="1:17" ht="17.25" thickBot="1">
      <c r="A219" s="144"/>
      <c r="B219" s="144"/>
      <c r="C219" s="144"/>
      <c r="D219" s="145"/>
      <c r="E219" s="144"/>
      <c r="F219" s="145"/>
      <c r="G219" s="144"/>
      <c r="H219" s="112"/>
      <c r="I219" s="48"/>
      <c r="J219" s="112"/>
      <c r="K219" s="48"/>
      <c r="L219" s="143"/>
      <c r="M219" s="112"/>
      <c r="N219" s="48"/>
      <c r="O219" s="120"/>
      <c r="P219" s="116"/>
      <c r="Q219" s="120"/>
    </row>
    <row r="220" spans="1:17" ht="17.25" thickBot="1">
      <c r="A220" s="216" t="s">
        <v>26</v>
      </c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84"/>
      <c r="N220" s="84"/>
      <c r="O220" s="85">
        <f>+O212</f>
        <v>7468.179999999993</v>
      </c>
      <c r="P220" s="86">
        <f>+P212</f>
        <v>401594.26</v>
      </c>
      <c r="Q220" s="86">
        <f>+Q212</f>
        <v>394126.08</v>
      </c>
    </row>
    <row r="221" spans="1:17" ht="17.25" thickBot="1">
      <c r="A221" s="216" t="s">
        <v>27</v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179"/>
      <c r="N221" s="87"/>
      <c r="O221" s="178">
        <f>+O220+O187+O131</f>
        <v>1526924.9199999997</v>
      </c>
      <c r="P221" s="88">
        <f>+P220+P187+P131</f>
        <v>8161660.889999999</v>
      </c>
      <c r="Q221" s="88">
        <f>+Q220+Q187+Q131</f>
        <v>6634735.970000001</v>
      </c>
    </row>
    <row r="222" spans="1:17" ht="16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2"/>
      <c r="P222" s="83"/>
      <c r="Q222" s="83"/>
    </row>
    <row r="223" spans="1:17" ht="16.5">
      <c r="A223" s="67"/>
      <c r="B223" s="67"/>
      <c r="C223" s="67"/>
      <c r="D223" s="67"/>
      <c r="E223" s="67"/>
      <c r="F223" s="68"/>
      <c r="G223" s="68"/>
      <c r="H223" s="68"/>
      <c r="I223" s="67"/>
      <c r="J223" s="67"/>
      <c r="K223" s="67"/>
      <c r="L223" s="67"/>
      <c r="M223" s="67"/>
      <c r="N223" s="67"/>
      <c r="O223" s="191"/>
      <c r="P223" s="192"/>
      <c r="Q223" s="67"/>
    </row>
    <row r="224" spans="1:17" ht="16.5">
      <c r="A224" s="77"/>
      <c r="B224" s="77"/>
      <c r="C224" s="77"/>
      <c r="D224" s="77"/>
      <c r="E224" s="77"/>
      <c r="F224" s="77"/>
      <c r="G224" s="77"/>
      <c r="H224" s="78"/>
      <c r="I224" s="69"/>
      <c r="J224" s="69"/>
      <c r="K224" s="69"/>
      <c r="L224" s="69"/>
      <c r="M224" s="69"/>
      <c r="N224" s="78"/>
      <c r="O224" s="184"/>
      <c r="P224" s="79"/>
      <c r="Q224" s="80"/>
    </row>
    <row r="225" spans="1:17" ht="16.5">
      <c r="A225" s="218" t="s">
        <v>84</v>
      </c>
      <c r="B225" s="218"/>
      <c r="C225" s="218"/>
      <c r="D225" s="218"/>
      <c r="E225" s="218"/>
      <c r="F225" s="218"/>
      <c r="G225" s="218"/>
      <c r="H225" s="218"/>
      <c r="I225" s="218"/>
      <c r="J225" s="69"/>
      <c r="K225" s="69"/>
      <c r="L225" s="69"/>
      <c r="M225" s="69"/>
      <c r="N225" s="81" t="s">
        <v>85</v>
      </c>
      <c r="O225" s="244" t="s">
        <v>30</v>
      </c>
      <c r="P225" s="244"/>
      <c r="Q225" s="244"/>
    </row>
    <row r="226" spans="1:17" ht="16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2"/>
      <c r="P226" s="83"/>
      <c r="Q226" s="83"/>
    </row>
    <row r="227" spans="1:17" ht="16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2"/>
      <c r="P227" s="83"/>
      <c r="Q227" s="83"/>
    </row>
    <row r="228" spans="1:17" ht="16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2"/>
      <c r="P228" s="83"/>
      <c r="Q228" s="83"/>
    </row>
    <row r="229" spans="1:17" ht="16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2"/>
      <c r="P229" s="83"/>
      <c r="Q229" s="83"/>
    </row>
    <row r="230" spans="1:17" ht="16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2"/>
      <c r="P230" s="83"/>
      <c r="Q230" s="83"/>
    </row>
    <row r="231" spans="1:17" ht="16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2"/>
      <c r="P231" s="83"/>
      <c r="Q231" s="83"/>
    </row>
    <row r="232" spans="1:17" ht="16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2"/>
      <c r="P232" s="83"/>
      <c r="Q232" s="83"/>
    </row>
    <row r="233" spans="1:17" ht="16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2"/>
      <c r="P233" s="83"/>
      <c r="Q233" s="83"/>
    </row>
    <row r="234" spans="1:17" ht="17.25" thickBo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62"/>
      <c r="P234" s="63"/>
      <c r="Q234" s="63"/>
    </row>
    <row r="235" spans="1:17" ht="15.75" thickBot="1">
      <c r="A235" s="229">
        <v>5</v>
      </c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1"/>
    </row>
    <row r="236" spans="1:17" ht="15.75">
      <c r="A236" s="232" t="s">
        <v>6</v>
      </c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4"/>
    </row>
    <row r="237" spans="1:17" ht="1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13" t="s">
        <v>7</v>
      </c>
    </row>
    <row r="238" spans="1:17" ht="15.75">
      <c r="A238" s="14" t="s">
        <v>8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5"/>
      <c r="P238" s="176" t="s">
        <v>0</v>
      </c>
      <c r="Q238" s="177"/>
    </row>
    <row r="239" spans="1:17" ht="15.75">
      <c r="A239" s="14" t="s">
        <v>1</v>
      </c>
      <c r="B239" s="11"/>
      <c r="C239" s="11">
        <v>5120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7"/>
      <c r="P239" s="18" t="s">
        <v>2</v>
      </c>
      <c r="Q239" s="19"/>
    </row>
    <row r="240" spans="1:17" ht="15.75">
      <c r="A240" s="14" t="s">
        <v>28</v>
      </c>
      <c r="B240" s="17"/>
      <c r="C240" s="11" t="s">
        <v>112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7"/>
      <c r="P240" s="18" t="s">
        <v>3</v>
      </c>
      <c r="Q240" s="19"/>
    </row>
    <row r="241" spans="1:17" ht="16.5" thickBot="1">
      <c r="A241" s="14" t="s">
        <v>29</v>
      </c>
      <c r="B241" s="17">
        <v>2014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7"/>
      <c r="P241" s="20" t="s">
        <v>4</v>
      </c>
      <c r="Q241" s="21"/>
    </row>
    <row r="242" spans="1:17" ht="15.75">
      <c r="A242" s="235" t="s">
        <v>9</v>
      </c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L242" s="237"/>
      <c r="M242" s="26"/>
      <c r="N242" s="26"/>
      <c r="O242" s="238" t="s">
        <v>10</v>
      </c>
      <c r="P242" s="236"/>
      <c r="Q242" s="239"/>
    </row>
    <row r="243" spans="1:17" ht="16.5" thickBot="1">
      <c r="A243" s="220">
        <v>2</v>
      </c>
      <c r="B243" s="221"/>
      <c r="C243" s="221"/>
      <c r="D243" s="221"/>
      <c r="E243" s="221"/>
      <c r="F243" s="221"/>
      <c r="G243" s="222"/>
      <c r="H243" s="16" t="s">
        <v>11</v>
      </c>
      <c r="I243" s="33"/>
      <c r="J243" s="33"/>
      <c r="K243" s="33"/>
      <c r="L243" s="34"/>
      <c r="M243" s="34"/>
      <c r="N243" s="34"/>
      <c r="O243" s="31" t="s">
        <v>12</v>
      </c>
      <c r="P243" s="31" t="s">
        <v>13</v>
      </c>
      <c r="Q243" s="35" t="s">
        <v>14</v>
      </c>
    </row>
    <row r="244" spans="1:17" ht="15.75">
      <c r="A244" s="223" t="s">
        <v>15</v>
      </c>
      <c r="B244" s="41" t="s">
        <v>16</v>
      </c>
      <c r="C244" s="225" t="s">
        <v>17</v>
      </c>
      <c r="D244" s="41" t="s">
        <v>18</v>
      </c>
      <c r="E244" s="41" t="s">
        <v>19</v>
      </c>
      <c r="F244" s="227" t="s">
        <v>20</v>
      </c>
      <c r="G244" s="225" t="s">
        <v>21</v>
      </c>
      <c r="H244" s="225" t="s">
        <v>22</v>
      </c>
      <c r="I244" s="41" t="s">
        <v>23</v>
      </c>
      <c r="J244" s="41"/>
      <c r="K244" s="41"/>
      <c r="L244" s="41" t="s">
        <v>16</v>
      </c>
      <c r="M244" s="41"/>
      <c r="N244" s="41"/>
      <c r="O244" s="212">
        <v>3</v>
      </c>
      <c r="P244" s="212">
        <v>4</v>
      </c>
      <c r="Q244" s="214">
        <v>5</v>
      </c>
    </row>
    <row r="245" spans="1:17" ht="16.5" thickBot="1">
      <c r="A245" s="224"/>
      <c r="B245" s="40" t="s">
        <v>15</v>
      </c>
      <c r="C245" s="226"/>
      <c r="D245" s="40" t="s">
        <v>24</v>
      </c>
      <c r="E245" s="40" t="s">
        <v>25</v>
      </c>
      <c r="F245" s="228"/>
      <c r="G245" s="226"/>
      <c r="H245" s="226"/>
      <c r="I245" s="40"/>
      <c r="J245" s="40"/>
      <c r="K245" s="40"/>
      <c r="L245" s="40" t="s">
        <v>23</v>
      </c>
      <c r="M245" s="40"/>
      <c r="N245" s="40"/>
      <c r="O245" s="213"/>
      <c r="P245" s="213"/>
      <c r="Q245" s="215"/>
    </row>
    <row r="246" spans="1:17" ht="16.5">
      <c r="A246" s="125"/>
      <c r="B246" s="128"/>
      <c r="C246" s="89"/>
      <c r="D246" s="128"/>
      <c r="E246" s="89"/>
      <c r="F246" s="128"/>
      <c r="G246" s="89"/>
      <c r="H246" s="128"/>
      <c r="I246" s="89"/>
      <c r="J246" s="128"/>
      <c r="K246" s="89"/>
      <c r="L246" s="128"/>
      <c r="M246" s="89"/>
      <c r="N246" s="128"/>
      <c r="O246" s="133"/>
      <c r="P246" s="136"/>
      <c r="Q246" s="136"/>
    </row>
    <row r="247" spans="1:17" ht="16.5">
      <c r="A247" s="105">
        <v>11</v>
      </c>
      <c r="B247" s="103" t="s">
        <v>90</v>
      </c>
      <c r="C247" s="43" t="s">
        <v>90</v>
      </c>
      <c r="D247" s="121">
        <v>0.1</v>
      </c>
      <c r="E247" s="43" t="s">
        <v>89</v>
      </c>
      <c r="F247" s="103" t="s">
        <v>91</v>
      </c>
      <c r="G247" s="49"/>
      <c r="H247" s="110">
        <v>4</v>
      </c>
      <c r="I247" s="46"/>
      <c r="J247" s="110"/>
      <c r="K247" s="46"/>
      <c r="L247" s="110"/>
      <c r="M247" s="46"/>
      <c r="N247" s="110" t="s">
        <v>71</v>
      </c>
      <c r="O247" s="56"/>
      <c r="P247" s="118">
        <f>+P249</f>
        <v>1309139.13</v>
      </c>
      <c r="Q247" s="118"/>
    </row>
    <row r="248" spans="1:17" ht="16.5">
      <c r="A248" s="105"/>
      <c r="B248" s="101"/>
      <c r="C248" s="49"/>
      <c r="D248" s="121"/>
      <c r="E248" s="49"/>
      <c r="F248" s="101"/>
      <c r="G248" s="49"/>
      <c r="H248" s="110"/>
      <c r="I248" s="46"/>
      <c r="J248" s="110"/>
      <c r="K248" s="46"/>
      <c r="L248" s="110"/>
      <c r="M248" s="46"/>
      <c r="N248" s="110"/>
      <c r="O248" s="56"/>
      <c r="P248" s="118"/>
      <c r="Q248" s="118"/>
    </row>
    <row r="249" spans="1:17" ht="16.5">
      <c r="A249" s="105"/>
      <c r="B249" s="103" t="s">
        <v>90</v>
      </c>
      <c r="C249" s="43" t="s">
        <v>90</v>
      </c>
      <c r="D249" s="129"/>
      <c r="E249" s="43" t="s">
        <v>89</v>
      </c>
      <c r="F249" s="103" t="s">
        <v>91</v>
      </c>
      <c r="G249" s="49"/>
      <c r="H249" s="146">
        <v>4</v>
      </c>
      <c r="I249" s="96">
        <v>1</v>
      </c>
      <c r="J249" s="146">
        <v>1</v>
      </c>
      <c r="K249" s="96"/>
      <c r="L249" s="146"/>
      <c r="M249" s="96"/>
      <c r="N249" s="168" t="s">
        <v>109</v>
      </c>
      <c r="O249" s="56"/>
      <c r="P249" s="118">
        <f>+P250</f>
        <v>1309139.13</v>
      </c>
      <c r="Q249" s="118"/>
    </row>
    <row r="250" spans="1:17" ht="16.5">
      <c r="A250" s="105"/>
      <c r="B250" s="101"/>
      <c r="C250" s="49"/>
      <c r="D250" s="100"/>
      <c r="E250" s="49"/>
      <c r="F250" s="101"/>
      <c r="G250" s="49">
        <v>9995</v>
      </c>
      <c r="H250" s="147">
        <v>4</v>
      </c>
      <c r="I250" s="97">
        <v>1</v>
      </c>
      <c r="J250" s="147">
        <v>1</v>
      </c>
      <c r="K250" s="97">
        <v>1</v>
      </c>
      <c r="L250" s="147">
        <v>1</v>
      </c>
      <c r="M250" s="97"/>
      <c r="N250" s="147" t="s">
        <v>111</v>
      </c>
      <c r="O250" s="56"/>
      <c r="P250" s="119">
        <v>1309139.13</v>
      </c>
      <c r="Q250" s="118"/>
    </row>
    <row r="251" spans="1:17" ht="16.5">
      <c r="A251" s="105"/>
      <c r="B251" s="101"/>
      <c r="C251" s="49"/>
      <c r="D251" s="101"/>
      <c r="E251" s="49"/>
      <c r="F251" s="101"/>
      <c r="G251" s="49"/>
      <c r="H251" s="111"/>
      <c r="I251" s="47"/>
      <c r="J251" s="111"/>
      <c r="K251" s="47"/>
      <c r="L251" s="111"/>
      <c r="M251" s="47"/>
      <c r="N251" s="111"/>
      <c r="O251" s="50"/>
      <c r="P251" s="119"/>
      <c r="Q251" s="119"/>
    </row>
    <row r="252" spans="1:18" ht="16.5">
      <c r="A252" s="105"/>
      <c r="B252" s="103" t="s">
        <v>90</v>
      </c>
      <c r="C252" s="43" t="s">
        <v>90</v>
      </c>
      <c r="D252" s="129"/>
      <c r="E252" s="43" t="s">
        <v>89</v>
      </c>
      <c r="F252" s="103" t="s">
        <v>91</v>
      </c>
      <c r="G252" s="49"/>
      <c r="H252" s="110">
        <v>4</v>
      </c>
      <c r="I252" s="46">
        <v>2</v>
      </c>
      <c r="J252" s="110">
        <v>1</v>
      </c>
      <c r="K252" s="46"/>
      <c r="L252" s="110"/>
      <c r="M252" s="46"/>
      <c r="N252" s="110" t="s">
        <v>110</v>
      </c>
      <c r="O252" s="50"/>
      <c r="P252" s="118"/>
      <c r="Q252" s="118">
        <f>+Q253</f>
        <v>705462.8800000001</v>
      </c>
      <c r="R252" s="186"/>
    </row>
    <row r="253" spans="1:18" ht="33.75" thickBot="1">
      <c r="A253" s="106"/>
      <c r="B253" s="108"/>
      <c r="C253" s="109"/>
      <c r="D253" s="108"/>
      <c r="E253" s="109"/>
      <c r="F253" s="101" t="s">
        <v>91</v>
      </c>
      <c r="G253" s="109"/>
      <c r="H253" s="112">
        <v>4</v>
      </c>
      <c r="I253" s="48">
        <v>2</v>
      </c>
      <c r="J253" s="112">
        <v>1</v>
      </c>
      <c r="K253" s="48">
        <v>1</v>
      </c>
      <c r="L253" s="112">
        <v>1</v>
      </c>
      <c r="M253" s="48"/>
      <c r="N253" s="148" t="s">
        <v>123</v>
      </c>
      <c r="O253" s="116"/>
      <c r="P253" s="193"/>
      <c r="Q253" s="193">
        <f>1500+3000+3000+2400+2400+489261.59+4159.64+8232+46176.78+9107.53+77015.15+55634.02+3576.17</f>
        <v>705462.8800000001</v>
      </c>
      <c r="R253" s="187"/>
    </row>
    <row r="254" spans="1:17" ht="17.25" thickBot="1">
      <c r="A254" s="216" t="s">
        <v>26</v>
      </c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84"/>
      <c r="N254" s="84"/>
      <c r="O254" s="85"/>
      <c r="P254" s="194">
        <f>+P247</f>
        <v>1309139.13</v>
      </c>
      <c r="Q254" s="195">
        <f>+Q252</f>
        <v>705462.8800000001</v>
      </c>
    </row>
    <row r="255" spans="1:18" ht="17.25" thickBot="1">
      <c r="A255" s="216" t="s">
        <v>27</v>
      </c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87"/>
      <c r="N255" s="87"/>
      <c r="O255" s="90"/>
      <c r="P255" s="196">
        <f>+P254+P221</f>
        <v>9470800.02</v>
      </c>
      <c r="Q255" s="196">
        <f>+Q254+Q221</f>
        <v>7340198.850000001</v>
      </c>
      <c r="R255" s="3"/>
    </row>
    <row r="256" spans="1:17" ht="16.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9"/>
      <c r="N256" s="49"/>
      <c r="O256" s="91"/>
      <c r="P256" s="197"/>
      <c r="Q256" s="197"/>
    </row>
    <row r="257" spans="1:18" ht="16.5">
      <c r="A257" s="67"/>
      <c r="B257" s="67"/>
      <c r="C257" s="67"/>
      <c r="D257" s="67"/>
      <c r="E257" s="67"/>
      <c r="F257" s="68"/>
      <c r="G257" s="68"/>
      <c r="H257" s="68"/>
      <c r="I257" s="67"/>
      <c r="J257" s="67"/>
      <c r="K257" s="67"/>
      <c r="L257" s="67"/>
      <c r="M257" s="67"/>
      <c r="N257" s="67"/>
      <c r="O257" s="61"/>
      <c r="P257" s="98"/>
      <c r="Q257" s="167"/>
      <c r="R257" s="1"/>
    </row>
    <row r="258" spans="1:18" ht="16.5">
      <c r="A258" s="67"/>
      <c r="B258" s="67"/>
      <c r="C258" s="67"/>
      <c r="D258" s="67"/>
      <c r="E258" s="67"/>
      <c r="F258" s="68"/>
      <c r="G258" s="68"/>
      <c r="H258" s="68"/>
      <c r="I258" s="67"/>
      <c r="J258" s="67"/>
      <c r="K258" s="67"/>
      <c r="L258" s="67"/>
      <c r="M258" s="67"/>
      <c r="N258" s="67"/>
      <c r="O258" s="183"/>
      <c r="P258" s="98"/>
      <c r="Q258" s="150"/>
      <c r="R258" s="2"/>
    </row>
    <row r="259" spans="1:17" ht="16.5">
      <c r="A259" s="77"/>
      <c r="B259" s="77"/>
      <c r="C259" s="77"/>
      <c r="D259" s="77"/>
      <c r="E259" s="77"/>
      <c r="F259" s="77"/>
      <c r="G259" s="77"/>
      <c r="H259" s="78"/>
      <c r="I259" s="69"/>
      <c r="J259" s="69"/>
      <c r="K259" s="69"/>
      <c r="L259" s="69"/>
      <c r="M259" s="69"/>
      <c r="N259" s="78"/>
      <c r="O259" s="58"/>
      <c r="P259" s="59"/>
      <c r="Q259" s="60"/>
    </row>
    <row r="260" spans="1:17" ht="16.5">
      <c r="A260" s="218" t="s">
        <v>84</v>
      </c>
      <c r="B260" s="218"/>
      <c r="C260" s="218"/>
      <c r="D260" s="218"/>
      <c r="E260" s="218"/>
      <c r="F260" s="218"/>
      <c r="G260" s="218"/>
      <c r="H260" s="218"/>
      <c r="I260" s="218"/>
      <c r="J260" s="69"/>
      <c r="K260" s="69"/>
      <c r="L260" s="69"/>
      <c r="M260" s="69"/>
      <c r="N260" s="81" t="s">
        <v>85</v>
      </c>
      <c r="O260" s="219" t="s">
        <v>30</v>
      </c>
      <c r="P260" s="219"/>
      <c r="Q260" s="219"/>
    </row>
    <row r="261" spans="1:17" ht="16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2"/>
      <c r="P261" s="63"/>
      <c r="Q261" s="63"/>
    </row>
    <row r="262" spans="1:17" ht="16.5">
      <c r="A262" s="67"/>
      <c r="B262" s="67"/>
      <c r="C262" s="67"/>
      <c r="D262" s="67"/>
      <c r="E262" s="67"/>
      <c r="F262" s="68"/>
      <c r="G262" s="68"/>
      <c r="H262" s="68"/>
      <c r="I262" s="67"/>
      <c r="J262" s="67"/>
      <c r="K262" s="67"/>
      <c r="L262" s="67"/>
      <c r="M262" s="67"/>
      <c r="N262" s="67"/>
      <c r="O262" s="61"/>
      <c r="P262" s="61"/>
      <c r="Q262" s="157"/>
    </row>
    <row r="263" spans="1:17" ht="16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2"/>
      <c r="P263" s="63"/>
      <c r="Q263" s="63"/>
    </row>
    <row r="264" spans="1:17" ht="16.5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6"/>
      <c r="P264" s="158"/>
      <c r="Q264" s="66"/>
    </row>
    <row r="265" spans="1:17" ht="16.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92"/>
      <c r="Q265" s="68"/>
    </row>
    <row r="266" spans="1:17" ht="16.5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93"/>
      <c r="Q266" s="68"/>
    </row>
  </sheetData>
  <sheetProtection/>
  <mergeCells count="71">
    <mergeCell ref="A1:Q1"/>
    <mergeCell ref="A2:Q2"/>
    <mergeCell ref="A9:L9"/>
    <mergeCell ref="O9:Q9"/>
    <mergeCell ref="A11:G11"/>
    <mergeCell ref="A12:A13"/>
    <mergeCell ref="C12:C13"/>
    <mergeCell ref="F12:F13"/>
    <mergeCell ref="G12:G13"/>
    <mergeCell ref="H12:H13"/>
    <mergeCell ref="I12:I13"/>
    <mergeCell ref="O12:O13"/>
    <mergeCell ref="P12:P13"/>
    <mergeCell ref="Q12:Q13"/>
    <mergeCell ref="A14:G14"/>
    <mergeCell ref="A131:L131"/>
    <mergeCell ref="A136:I136"/>
    <mergeCell ref="O136:Q136"/>
    <mergeCell ref="A140:E140"/>
    <mergeCell ref="A150:Q150"/>
    <mergeCell ref="A151:Q151"/>
    <mergeCell ref="A158:L158"/>
    <mergeCell ref="O158:Q158"/>
    <mergeCell ref="A160:G160"/>
    <mergeCell ref="A162:A163"/>
    <mergeCell ref="C162:C163"/>
    <mergeCell ref="F162:F163"/>
    <mergeCell ref="G162:G163"/>
    <mergeCell ref="H162:H163"/>
    <mergeCell ref="I162:I163"/>
    <mergeCell ref="O162:O163"/>
    <mergeCell ref="I209:I210"/>
    <mergeCell ref="P162:P163"/>
    <mergeCell ref="Q162:Q163"/>
    <mergeCell ref="A187:L187"/>
    <mergeCell ref="A192:I192"/>
    <mergeCell ref="O192:Q192"/>
    <mergeCell ref="A200:Q200"/>
    <mergeCell ref="A221:L221"/>
    <mergeCell ref="A201:Q201"/>
    <mergeCell ref="A207:L207"/>
    <mergeCell ref="O207:Q207"/>
    <mergeCell ref="A208:G208"/>
    <mergeCell ref="A209:A210"/>
    <mergeCell ref="C209:C210"/>
    <mergeCell ref="F209:F210"/>
    <mergeCell ref="G209:G210"/>
    <mergeCell ref="H209:H210"/>
    <mergeCell ref="A235:Q235"/>
    <mergeCell ref="A236:Q236"/>
    <mergeCell ref="A242:L242"/>
    <mergeCell ref="O242:Q242"/>
    <mergeCell ref="O209:O210"/>
    <mergeCell ref="P209:P210"/>
    <mergeCell ref="Q209:Q210"/>
    <mergeCell ref="A220:L220"/>
    <mergeCell ref="A225:I225"/>
    <mergeCell ref="O225:Q225"/>
    <mergeCell ref="A243:G243"/>
    <mergeCell ref="A244:A245"/>
    <mergeCell ref="C244:C245"/>
    <mergeCell ref="F244:F245"/>
    <mergeCell ref="G244:G245"/>
    <mergeCell ref="H244:H245"/>
    <mergeCell ref="O244:O245"/>
    <mergeCell ref="P244:P245"/>
    <mergeCell ref="Q244:Q245"/>
    <mergeCell ref="A254:L254"/>
    <mergeCell ref="A255:L255"/>
    <mergeCell ref="A260:I260"/>
    <mergeCell ref="O260:Q260"/>
  </mergeCells>
  <printOptions/>
  <pageMargins left="0.7086614173228347" right="0.22" top="0.7480314960629921" bottom="0.7480314960629921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OAI</cp:lastModifiedBy>
  <cp:lastPrinted>2014-12-15T15:34:22Z</cp:lastPrinted>
  <dcterms:created xsi:type="dcterms:W3CDTF">2004-12-01T18:56:44Z</dcterms:created>
  <dcterms:modified xsi:type="dcterms:W3CDTF">2015-02-10T16:34:52Z</dcterms:modified>
  <cp:category/>
  <cp:version/>
  <cp:contentType/>
  <cp:contentStatus/>
</cp:coreProperties>
</file>